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35190bjst\Dropbox\Privat\Hund\NBF\Maler\Dommerprotokoller\Oppdatert 2015\"/>
    </mc:Choice>
  </mc:AlternateContent>
  <bookViews>
    <workbookView xWindow="120" yWindow="75" windowWidth="15180" windowHeight="9345" tabRatio="766"/>
  </bookViews>
  <sheets>
    <sheet name="Resultatskj" sheetId="4" r:id="rId1"/>
    <sheet name="1" sheetId="1" r:id="rId2"/>
    <sheet name="2" sheetId="14" r:id="rId3"/>
    <sheet name="3" sheetId="13" r:id="rId4"/>
    <sheet name="4" sheetId="12" r:id="rId5"/>
    <sheet name="5" sheetId="11" r:id="rId6"/>
    <sheet name="6" sheetId="10" r:id="rId7"/>
    <sheet name="7" sheetId="9" r:id="rId8"/>
    <sheet name="8" sheetId="8" r:id="rId9"/>
    <sheet name="9" sheetId="7" r:id="rId10"/>
    <sheet name="10" sheetId="6" r:id="rId11"/>
    <sheet name="11" sheetId="15" r:id="rId12"/>
    <sheet name="12" sheetId="16" r:id="rId13"/>
    <sheet name="13" sheetId="17" r:id="rId14"/>
    <sheet name="14" sheetId="18" r:id="rId15"/>
    <sheet name="15" sheetId="19" r:id="rId16"/>
  </sheets>
  <calcPr calcId="152511"/>
</workbook>
</file>

<file path=xl/calcChain.xml><?xml version="1.0" encoding="utf-8"?>
<calcChain xmlns="http://schemas.openxmlformats.org/spreadsheetml/2006/main">
  <c r="F1" i="14" l="1"/>
  <c r="F1" i="13"/>
  <c r="F1" i="12"/>
  <c r="F1" i="11"/>
  <c r="F1" i="10"/>
  <c r="F1" i="9"/>
  <c r="F1" i="8"/>
  <c r="F1" i="7"/>
  <c r="F1" i="6"/>
  <c r="F1" i="15"/>
  <c r="F1" i="16"/>
  <c r="F1" i="17"/>
  <c r="F1" i="18"/>
  <c r="F1" i="19"/>
  <c r="F46" i="1" l="1"/>
  <c r="F35" i="1"/>
  <c r="F24" i="14"/>
  <c r="F24" i="13"/>
  <c r="F24" i="12"/>
  <c r="F24" i="11"/>
  <c r="F24" i="10"/>
  <c r="F24" i="9"/>
  <c r="F24" i="8"/>
  <c r="F24" i="7"/>
  <c r="F24" i="6"/>
  <c r="F24" i="15"/>
  <c r="F24" i="16"/>
  <c r="F24" i="17"/>
  <c r="F24" i="18"/>
  <c r="F24" i="19"/>
  <c r="F24" i="1"/>
  <c r="F30" i="14"/>
  <c r="F30" i="13"/>
  <c r="F30" i="12"/>
  <c r="F30" i="11"/>
  <c r="F30" i="10"/>
  <c r="F30" i="9"/>
  <c r="F30" i="8"/>
  <c r="F30" i="7"/>
  <c r="F30" i="6"/>
  <c r="F30" i="15"/>
  <c r="F30" i="16"/>
  <c r="F30" i="17"/>
  <c r="F30" i="18"/>
  <c r="F30" i="19"/>
  <c r="F30" i="1"/>
  <c r="N39" i="14" l="1"/>
  <c r="N39" i="13"/>
  <c r="N39" i="12"/>
  <c r="N39" i="11"/>
  <c r="N39" i="10"/>
  <c r="N39" i="9"/>
  <c r="N39" i="8"/>
  <c r="N39" i="7"/>
  <c r="N39" i="6"/>
  <c r="N39" i="15"/>
  <c r="N39" i="16"/>
  <c r="N39" i="17"/>
  <c r="N39" i="18"/>
  <c r="N39" i="19"/>
  <c r="B20" i="14"/>
  <c r="B20" i="13"/>
  <c r="B20" i="12"/>
  <c r="B20" i="11"/>
  <c r="B20" i="10"/>
  <c r="B20" i="9"/>
  <c r="B20" i="8"/>
  <c r="B20" i="7"/>
  <c r="B20" i="6"/>
  <c r="B20" i="15"/>
  <c r="B20" i="16"/>
  <c r="B20" i="17"/>
  <c r="B20" i="18"/>
  <c r="B20" i="19"/>
  <c r="B19" i="14"/>
  <c r="B19" i="13"/>
  <c r="B19" i="12"/>
  <c r="B19" i="11"/>
  <c r="B19" i="10"/>
  <c r="B19" i="9"/>
  <c r="B19" i="8"/>
  <c r="B19" i="7"/>
  <c r="B19" i="6"/>
  <c r="B19" i="15"/>
  <c r="B19" i="16"/>
  <c r="B19" i="17"/>
  <c r="B19" i="18"/>
  <c r="B19" i="19"/>
  <c r="C2" i="1"/>
  <c r="H17" i="1"/>
  <c r="H18" i="1"/>
  <c r="H19" i="1"/>
  <c r="H14" i="1"/>
  <c r="H15" i="1"/>
  <c r="H16" i="1"/>
  <c r="H20" i="1"/>
  <c r="H21" i="1"/>
  <c r="H22" i="1"/>
  <c r="H23" i="1"/>
  <c r="H27" i="1"/>
  <c r="H28" i="1"/>
  <c r="H29" i="1"/>
  <c r="E41" i="1"/>
  <c r="E40" i="1"/>
  <c r="H33" i="1"/>
  <c r="H34" i="1"/>
  <c r="I2" i="1"/>
  <c r="C4" i="1"/>
  <c r="J51" i="1"/>
  <c r="A2" i="1"/>
  <c r="A2" i="18" s="1"/>
  <c r="H2" i="1"/>
  <c r="H2" i="14" s="1"/>
  <c r="I6" i="1"/>
  <c r="I6" i="10" s="1"/>
  <c r="I5" i="1"/>
  <c r="I5" i="15" s="1"/>
  <c r="I4" i="1"/>
  <c r="I4" i="15" s="1"/>
  <c r="A6" i="1"/>
  <c r="A6" i="14" s="1"/>
  <c r="A4" i="1"/>
  <c r="A4" i="14" s="1"/>
  <c r="E38" i="1"/>
  <c r="E39" i="1"/>
  <c r="H44" i="1"/>
  <c r="H45" i="1"/>
  <c r="H46" i="1" s="1"/>
  <c r="A32" i="1"/>
  <c r="A32" i="17" s="1"/>
  <c r="C8" i="4"/>
  <c r="H14" i="6"/>
  <c r="H15" i="6"/>
  <c r="H16" i="6"/>
  <c r="H17" i="6"/>
  <c r="H18" i="6"/>
  <c r="H19" i="6"/>
  <c r="H20" i="6"/>
  <c r="H21" i="6"/>
  <c r="H22" i="6"/>
  <c r="H23" i="6"/>
  <c r="J50" i="6"/>
  <c r="F49" i="6"/>
  <c r="A49" i="6"/>
  <c r="H27" i="6"/>
  <c r="H28" i="6"/>
  <c r="H29" i="6"/>
  <c r="M37" i="6"/>
  <c r="N48" i="6"/>
  <c r="M48" i="6"/>
  <c r="K48" i="6"/>
  <c r="J48" i="6"/>
  <c r="J47" i="6"/>
  <c r="A46" i="6"/>
  <c r="J46" i="6"/>
  <c r="H45" i="6"/>
  <c r="F45" i="6"/>
  <c r="F46" i="6" s="1"/>
  <c r="B45" i="6"/>
  <c r="A45" i="6"/>
  <c r="J45" i="6"/>
  <c r="H44" i="6"/>
  <c r="B44" i="6"/>
  <c r="A44" i="6"/>
  <c r="M44" i="6"/>
  <c r="H43" i="6"/>
  <c r="G43" i="6"/>
  <c r="F43" i="6"/>
  <c r="A43" i="6"/>
  <c r="E38" i="6"/>
  <c r="E39" i="6"/>
  <c r="E40" i="6"/>
  <c r="E37" i="6"/>
  <c r="A42" i="6"/>
  <c r="N42" i="6"/>
  <c r="J42" i="6"/>
  <c r="C41" i="6"/>
  <c r="A41" i="6"/>
  <c r="N41" i="6"/>
  <c r="J41" i="6"/>
  <c r="C40" i="6"/>
  <c r="A40" i="6"/>
  <c r="N40" i="6"/>
  <c r="J40" i="6"/>
  <c r="C39" i="6"/>
  <c r="A39" i="6"/>
  <c r="N38" i="6"/>
  <c r="J38" i="6"/>
  <c r="C38" i="6"/>
  <c r="A38" i="6"/>
  <c r="N37" i="6"/>
  <c r="J37" i="6"/>
  <c r="C37" i="6"/>
  <c r="A37" i="6"/>
  <c r="A36" i="6"/>
  <c r="H33" i="6"/>
  <c r="H34" i="6"/>
  <c r="A35" i="6"/>
  <c r="F34" i="6"/>
  <c r="F35" i="6" s="1"/>
  <c r="B34" i="6"/>
  <c r="A34" i="6"/>
  <c r="B33" i="6"/>
  <c r="A33" i="6"/>
  <c r="A32" i="6"/>
  <c r="A31" i="6"/>
  <c r="A30" i="6"/>
  <c r="B29" i="6"/>
  <c r="A29" i="6"/>
  <c r="B28" i="6"/>
  <c r="A28" i="6"/>
  <c r="B27" i="6"/>
  <c r="A27" i="6"/>
  <c r="A26" i="6"/>
  <c r="A25" i="6"/>
  <c r="A24" i="6"/>
  <c r="B23" i="6"/>
  <c r="A23" i="6"/>
  <c r="B22" i="6"/>
  <c r="A22" i="6"/>
  <c r="A21" i="6"/>
  <c r="A20" i="6"/>
  <c r="A19" i="6"/>
  <c r="B18" i="6"/>
  <c r="A18" i="6"/>
  <c r="B17" i="6"/>
  <c r="A17" i="6"/>
  <c r="B16" i="6"/>
  <c r="A16" i="6"/>
  <c r="B15" i="6"/>
  <c r="A15" i="6"/>
  <c r="B14" i="6"/>
  <c r="A14" i="6"/>
  <c r="A13" i="6"/>
  <c r="A12" i="6"/>
  <c r="A5" i="6"/>
  <c r="C4" i="6"/>
  <c r="I2" i="6"/>
  <c r="C2" i="6"/>
  <c r="C17" i="4"/>
  <c r="H14" i="15"/>
  <c r="H15" i="15"/>
  <c r="H16" i="15"/>
  <c r="H17" i="15"/>
  <c r="H18" i="15"/>
  <c r="H19" i="15"/>
  <c r="H20" i="15"/>
  <c r="H21" i="15"/>
  <c r="H22" i="15"/>
  <c r="H23" i="15"/>
  <c r="J50" i="15"/>
  <c r="F49" i="15"/>
  <c r="A49" i="15"/>
  <c r="H27" i="15"/>
  <c r="H28" i="15"/>
  <c r="H29" i="15"/>
  <c r="M37" i="15"/>
  <c r="N48" i="15"/>
  <c r="M48" i="15"/>
  <c r="K48" i="15"/>
  <c r="J48" i="15"/>
  <c r="J47" i="15"/>
  <c r="A46" i="15"/>
  <c r="J46" i="15"/>
  <c r="H45" i="15"/>
  <c r="F45" i="15"/>
  <c r="F46" i="15" s="1"/>
  <c r="B45" i="15"/>
  <c r="A45" i="15"/>
  <c r="J45" i="15"/>
  <c r="H44" i="15"/>
  <c r="B44" i="15"/>
  <c r="A44" i="15"/>
  <c r="M44" i="15"/>
  <c r="H43" i="15"/>
  <c r="G43" i="15"/>
  <c r="F43" i="15"/>
  <c r="A43" i="15"/>
  <c r="E38" i="15"/>
  <c r="E39" i="15"/>
  <c r="E40" i="15"/>
  <c r="E37" i="15"/>
  <c r="A42" i="15"/>
  <c r="N42" i="15"/>
  <c r="J42" i="15"/>
  <c r="C41" i="15"/>
  <c r="A41" i="15"/>
  <c r="N41" i="15"/>
  <c r="J41" i="15"/>
  <c r="C40" i="15"/>
  <c r="A40" i="15"/>
  <c r="N40" i="15"/>
  <c r="J40" i="15"/>
  <c r="C39" i="15"/>
  <c r="A39" i="15"/>
  <c r="N38" i="15"/>
  <c r="J38" i="15"/>
  <c r="C38" i="15"/>
  <c r="A38" i="15"/>
  <c r="N37" i="15"/>
  <c r="J37" i="15"/>
  <c r="C37" i="15"/>
  <c r="A37" i="15"/>
  <c r="A36" i="15"/>
  <c r="H33" i="15"/>
  <c r="H34" i="15"/>
  <c r="A35" i="15"/>
  <c r="F34" i="15"/>
  <c r="F35" i="15" s="1"/>
  <c r="B34" i="15"/>
  <c r="A34" i="15"/>
  <c r="B33" i="15"/>
  <c r="A33" i="15"/>
  <c r="A32" i="15"/>
  <c r="A31" i="15"/>
  <c r="A30" i="15"/>
  <c r="B29" i="15"/>
  <c r="A29" i="15"/>
  <c r="B28" i="15"/>
  <c r="A28" i="15"/>
  <c r="B27" i="15"/>
  <c r="A27" i="15"/>
  <c r="A26" i="15"/>
  <c r="A25" i="15"/>
  <c r="A24" i="15"/>
  <c r="B23" i="15"/>
  <c r="A23" i="15"/>
  <c r="B22" i="15"/>
  <c r="A22" i="15"/>
  <c r="A21" i="15"/>
  <c r="A20" i="15"/>
  <c r="A19" i="15"/>
  <c r="B18" i="15"/>
  <c r="A18" i="15"/>
  <c r="B17" i="15"/>
  <c r="A17" i="15"/>
  <c r="B16" i="15"/>
  <c r="A16" i="15"/>
  <c r="B15" i="15"/>
  <c r="A15" i="15"/>
  <c r="B14" i="15"/>
  <c r="A14" i="15"/>
  <c r="A13" i="15"/>
  <c r="A12" i="15"/>
  <c r="A5" i="15"/>
  <c r="C4" i="15"/>
  <c r="I2" i="15"/>
  <c r="C2" i="15"/>
  <c r="C18" i="4"/>
  <c r="H14" i="16"/>
  <c r="H15" i="16"/>
  <c r="H16" i="16"/>
  <c r="H17" i="16"/>
  <c r="H18" i="16"/>
  <c r="H19" i="16"/>
  <c r="H20" i="16"/>
  <c r="H21" i="16"/>
  <c r="H22" i="16"/>
  <c r="H23" i="16"/>
  <c r="J50" i="16"/>
  <c r="F49" i="16"/>
  <c r="A49" i="16"/>
  <c r="H27" i="16"/>
  <c r="H28" i="16"/>
  <c r="H29" i="16"/>
  <c r="M37" i="16"/>
  <c r="N48" i="16"/>
  <c r="M48" i="16"/>
  <c r="K48" i="16"/>
  <c r="J48" i="16"/>
  <c r="J47" i="16"/>
  <c r="A46" i="16"/>
  <c r="J46" i="16"/>
  <c r="H45" i="16"/>
  <c r="F45" i="16"/>
  <c r="F46" i="16" s="1"/>
  <c r="B45" i="16"/>
  <c r="A45" i="16"/>
  <c r="J45" i="16"/>
  <c r="H44" i="16"/>
  <c r="B44" i="16"/>
  <c r="A44" i="16"/>
  <c r="M44" i="16"/>
  <c r="H43" i="16"/>
  <c r="G43" i="16"/>
  <c r="F43" i="16"/>
  <c r="A43" i="16"/>
  <c r="E38" i="16"/>
  <c r="E39" i="16"/>
  <c r="E40" i="16"/>
  <c r="E37" i="16"/>
  <c r="A42" i="16"/>
  <c r="N42" i="16"/>
  <c r="J42" i="16"/>
  <c r="C41" i="16"/>
  <c r="A41" i="16"/>
  <c r="N41" i="16"/>
  <c r="J41" i="16"/>
  <c r="C40" i="16"/>
  <c r="A40" i="16"/>
  <c r="N40" i="16"/>
  <c r="J40" i="16"/>
  <c r="C39" i="16"/>
  <c r="A39" i="16"/>
  <c r="N38" i="16"/>
  <c r="J38" i="16"/>
  <c r="C38" i="16"/>
  <c r="A38" i="16"/>
  <c r="N37" i="16"/>
  <c r="J37" i="16"/>
  <c r="C37" i="16"/>
  <c r="A37" i="16"/>
  <c r="A36" i="16"/>
  <c r="H33" i="16"/>
  <c r="H34" i="16"/>
  <c r="A35" i="16"/>
  <c r="F34" i="16"/>
  <c r="F35" i="16" s="1"/>
  <c r="B34" i="16"/>
  <c r="A34" i="16"/>
  <c r="B33" i="16"/>
  <c r="A33" i="16"/>
  <c r="A32" i="16"/>
  <c r="A31" i="16"/>
  <c r="A30" i="16"/>
  <c r="B29" i="16"/>
  <c r="A29" i="16"/>
  <c r="B28" i="16"/>
  <c r="A28" i="16"/>
  <c r="B27" i="16"/>
  <c r="A27" i="16"/>
  <c r="A26" i="16"/>
  <c r="A25" i="16"/>
  <c r="A24" i="16"/>
  <c r="B23" i="16"/>
  <c r="A23" i="16"/>
  <c r="B22" i="16"/>
  <c r="A22" i="16"/>
  <c r="A21" i="16"/>
  <c r="A20" i="16"/>
  <c r="A19" i="16"/>
  <c r="B18" i="16"/>
  <c r="A18" i="16"/>
  <c r="B17" i="16"/>
  <c r="A17" i="16"/>
  <c r="B16" i="16"/>
  <c r="A16" i="16"/>
  <c r="B15" i="16"/>
  <c r="A15" i="16"/>
  <c r="B14" i="16"/>
  <c r="A14" i="16"/>
  <c r="A13" i="16"/>
  <c r="A12" i="16"/>
  <c r="A5" i="16"/>
  <c r="C4" i="16"/>
  <c r="I2" i="16"/>
  <c r="C2" i="16"/>
  <c r="C19" i="4"/>
  <c r="H14" i="17"/>
  <c r="H15" i="17"/>
  <c r="H16" i="17"/>
  <c r="H17" i="17"/>
  <c r="H18" i="17"/>
  <c r="H19" i="17"/>
  <c r="H20" i="17"/>
  <c r="H21" i="17"/>
  <c r="H22" i="17"/>
  <c r="H23" i="17"/>
  <c r="J50" i="17"/>
  <c r="F49" i="17"/>
  <c r="A49" i="17"/>
  <c r="H27" i="17"/>
  <c r="H28" i="17"/>
  <c r="H29" i="17"/>
  <c r="M37" i="17"/>
  <c r="N48" i="17"/>
  <c r="M48" i="17"/>
  <c r="K48" i="17"/>
  <c r="J48" i="17"/>
  <c r="J47" i="17"/>
  <c r="A46" i="17"/>
  <c r="J46" i="17"/>
  <c r="H45" i="17"/>
  <c r="F45" i="17"/>
  <c r="F46" i="17" s="1"/>
  <c r="B45" i="17"/>
  <c r="A45" i="17"/>
  <c r="J45" i="17"/>
  <c r="H44" i="17"/>
  <c r="B44" i="17"/>
  <c r="A44" i="17"/>
  <c r="M44" i="17"/>
  <c r="H43" i="17"/>
  <c r="G43" i="17"/>
  <c r="F43" i="17"/>
  <c r="A43" i="17"/>
  <c r="E38" i="17"/>
  <c r="E39" i="17"/>
  <c r="E40" i="17"/>
  <c r="E37" i="17"/>
  <c r="A42" i="17"/>
  <c r="N42" i="17"/>
  <c r="J42" i="17"/>
  <c r="C41" i="17"/>
  <c r="A41" i="17"/>
  <c r="N41" i="17"/>
  <c r="J41" i="17"/>
  <c r="C40" i="17"/>
  <c r="A40" i="17"/>
  <c r="N40" i="17"/>
  <c r="J40" i="17"/>
  <c r="C39" i="17"/>
  <c r="A39" i="17"/>
  <c r="N38" i="17"/>
  <c r="J38" i="17"/>
  <c r="C38" i="17"/>
  <c r="A38" i="17"/>
  <c r="N37" i="17"/>
  <c r="J37" i="17"/>
  <c r="C37" i="17"/>
  <c r="A37" i="17"/>
  <c r="A36" i="17"/>
  <c r="H33" i="17"/>
  <c r="H34" i="17"/>
  <c r="A35" i="17"/>
  <c r="F34" i="17"/>
  <c r="F35" i="17" s="1"/>
  <c r="B34" i="17"/>
  <c r="A34" i="17"/>
  <c r="B33" i="17"/>
  <c r="A33" i="17"/>
  <c r="A31" i="17"/>
  <c r="A30" i="17"/>
  <c r="B29" i="17"/>
  <c r="A29" i="17"/>
  <c r="B28" i="17"/>
  <c r="A28" i="17"/>
  <c r="B27" i="17"/>
  <c r="A27" i="17"/>
  <c r="A26" i="17"/>
  <c r="A25" i="17"/>
  <c r="A24" i="17"/>
  <c r="B23" i="17"/>
  <c r="A23" i="17"/>
  <c r="B22" i="17"/>
  <c r="A22" i="17"/>
  <c r="A21" i="17"/>
  <c r="A20" i="17"/>
  <c r="A19" i="17"/>
  <c r="B18" i="17"/>
  <c r="A18" i="17"/>
  <c r="B17" i="17"/>
  <c r="A17" i="17"/>
  <c r="B16" i="17"/>
  <c r="A16" i="17"/>
  <c r="B15" i="17"/>
  <c r="A15" i="17"/>
  <c r="B14" i="17"/>
  <c r="A14" i="17"/>
  <c r="A13" i="17"/>
  <c r="A12" i="17"/>
  <c r="A5" i="17"/>
  <c r="C4" i="17"/>
  <c r="I2" i="17"/>
  <c r="C2" i="17"/>
  <c r="C20" i="4"/>
  <c r="H14" i="18"/>
  <c r="H15" i="18"/>
  <c r="H16" i="18"/>
  <c r="H17" i="18"/>
  <c r="H18" i="18"/>
  <c r="H19" i="18"/>
  <c r="H20" i="18"/>
  <c r="H21" i="18"/>
  <c r="H22" i="18"/>
  <c r="H23" i="18"/>
  <c r="J50" i="18"/>
  <c r="F49" i="18"/>
  <c r="A49" i="18"/>
  <c r="H27" i="18"/>
  <c r="H28" i="18"/>
  <c r="H29" i="18"/>
  <c r="M37" i="18"/>
  <c r="N48" i="18"/>
  <c r="M48" i="18"/>
  <c r="K48" i="18"/>
  <c r="J48" i="18"/>
  <c r="J47" i="18"/>
  <c r="A46" i="18"/>
  <c r="J46" i="18"/>
  <c r="H45" i="18"/>
  <c r="F45" i="18"/>
  <c r="F46" i="18" s="1"/>
  <c r="B45" i="18"/>
  <c r="A45" i="18"/>
  <c r="J45" i="18"/>
  <c r="H44" i="18"/>
  <c r="B44" i="18"/>
  <c r="A44" i="18"/>
  <c r="M44" i="18"/>
  <c r="H43" i="18"/>
  <c r="G43" i="18"/>
  <c r="F43" i="18"/>
  <c r="A43" i="18"/>
  <c r="E38" i="18"/>
  <c r="E39" i="18"/>
  <c r="E40" i="18"/>
  <c r="E37" i="18"/>
  <c r="A42" i="18"/>
  <c r="N42" i="18"/>
  <c r="J42" i="18"/>
  <c r="C41" i="18"/>
  <c r="A41" i="18"/>
  <c r="N41" i="18"/>
  <c r="J41" i="18"/>
  <c r="C40" i="18"/>
  <c r="A40" i="18"/>
  <c r="N40" i="18"/>
  <c r="J40" i="18"/>
  <c r="C39" i="18"/>
  <c r="A39" i="18"/>
  <c r="N38" i="18"/>
  <c r="J38" i="18"/>
  <c r="C38" i="18"/>
  <c r="A38" i="18"/>
  <c r="N37" i="18"/>
  <c r="J37" i="18"/>
  <c r="C37" i="18"/>
  <c r="A37" i="18"/>
  <c r="A36" i="18"/>
  <c r="H33" i="18"/>
  <c r="H34" i="18"/>
  <c r="A35" i="18"/>
  <c r="F34" i="18"/>
  <c r="F35" i="18" s="1"/>
  <c r="B34" i="18"/>
  <c r="A34" i="18"/>
  <c r="B33" i="18"/>
  <c r="A33" i="18"/>
  <c r="A31" i="18"/>
  <c r="A30" i="18"/>
  <c r="B29" i="18"/>
  <c r="A29" i="18"/>
  <c r="B28" i="18"/>
  <c r="A28" i="18"/>
  <c r="B27" i="18"/>
  <c r="A27" i="18"/>
  <c r="A26" i="18"/>
  <c r="A25" i="18"/>
  <c r="A24" i="18"/>
  <c r="B23" i="18"/>
  <c r="A23" i="18"/>
  <c r="B22" i="18"/>
  <c r="A22" i="18"/>
  <c r="A21" i="18"/>
  <c r="A20" i="18"/>
  <c r="A19" i="18"/>
  <c r="B18" i="18"/>
  <c r="A18" i="18"/>
  <c r="B17" i="18"/>
  <c r="A17" i="18"/>
  <c r="B16" i="18"/>
  <c r="A16" i="18"/>
  <c r="B15" i="18"/>
  <c r="A15" i="18"/>
  <c r="B14" i="18"/>
  <c r="A14" i="18"/>
  <c r="A13" i="18"/>
  <c r="A12" i="18"/>
  <c r="A5" i="18"/>
  <c r="C4" i="18"/>
  <c r="I2" i="18"/>
  <c r="C2" i="18"/>
  <c r="C21" i="4"/>
  <c r="H14" i="19"/>
  <c r="H15" i="19"/>
  <c r="H16" i="19"/>
  <c r="H17" i="19"/>
  <c r="H18" i="19"/>
  <c r="H19" i="19"/>
  <c r="H20" i="19"/>
  <c r="H21" i="19"/>
  <c r="H22" i="19"/>
  <c r="H23" i="19"/>
  <c r="J50" i="19"/>
  <c r="F49" i="19"/>
  <c r="A49" i="19"/>
  <c r="H27" i="19"/>
  <c r="H28" i="19"/>
  <c r="H29" i="19"/>
  <c r="M37" i="19"/>
  <c r="N48" i="19"/>
  <c r="M48" i="19"/>
  <c r="K48" i="19"/>
  <c r="J48" i="19"/>
  <c r="J47" i="19"/>
  <c r="A46" i="19"/>
  <c r="J46" i="19"/>
  <c r="H45" i="19"/>
  <c r="F45" i="19"/>
  <c r="F46" i="19" s="1"/>
  <c r="B45" i="19"/>
  <c r="A45" i="19"/>
  <c r="J45" i="19"/>
  <c r="H44" i="19"/>
  <c r="B44" i="19"/>
  <c r="A44" i="19"/>
  <c r="M44" i="19"/>
  <c r="H43" i="19"/>
  <c r="G43" i="19"/>
  <c r="F43" i="19"/>
  <c r="A43" i="19"/>
  <c r="E38" i="19"/>
  <c r="E39" i="19"/>
  <c r="E40" i="19"/>
  <c r="E37" i="19"/>
  <c r="A42" i="19"/>
  <c r="N42" i="19"/>
  <c r="J42" i="19"/>
  <c r="C41" i="19"/>
  <c r="A41" i="19"/>
  <c r="N41" i="19"/>
  <c r="J41" i="19"/>
  <c r="C40" i="19"/>
  <c r="A40" i="19"/>
  <c r="N40" i="19"/>
  <c r="J40" i="19"/>
  <c r="C39" i="19"/>
  <c r="A39" i="19"/>
  <c r="N38" i="19"/>
  <c r="J38" i="19"/>
  <c r="C38" i="19"/>
  <c r="A38" i="19"/>
  <c r="N37" i="19"/>
  <c r="J37" i="19"/>
  <c r="C37" i="19"/>
  <c r="A37" i="19"/>
  <c r="A36" i="19"/>
  <c r="H33" i="19"/>
  <c r="H34" i="19"/>
  <c r="A35" i="19"/>
  <c r="F34" i="19"/>
  <c r="F35" i="19" s="1"/>
  <c r="B34" i="19"/>
  <c r="A34" i="19"/>
  <c r="B33" i="19"/>
  <c r="A33" i="19"/>
  <c r="A31" i="19"/>
  <c r="A30" i="19"/>
  <c r="B29" i="19"/>
  <c r="A29" i="19"/>
  <c r="B28" i="19"/>
  <c r="A28" i="19"/>
  <c r="B27" i="19"/>
  <c r="A27" i="19"/>
  <c r="A26" i="19"/>
  <c r="A25" i="19"/>
  <c r="A24" i="19"/>
  <c r="B23" i="19"/>
  <c r="A23" i="19"/>
  <c r="B22" i="19"/>
  <c r="A22" i="19"/>
  <c r="A21" i="19"/>
  <c r="A20" i="19"/>
  <c r="A19" i="19"/>
  <c r="B18" i="19"/>
  <c r="A18" i="19"/>
  <c r="B17" i="19"/>
  <c r="A17" i="19"/>
  <c r="B16" i="19"/>
  <c r="A16" i="19"/>
  <c r="B15" i="19"/>
  <c r="A15" i="19"/>
  <c r="B14" i="19"/>
  <c r="A14" i="19"/>
  <c r="A13" i="19"/>
  <c r="A12" i="19"/>
  <c r="A5" i="19"/>
  <c r="C4" i="19"/>
  <c r="I2" i="19"/>
  <c r="C2" i="19"/>
  <c r="C22" i="4"/>
  <c r="H14" i="14"/>
  <c r="H15" i="14"/>
  <c r="H16" i="14"/>
  <c r="H17" i="14"/>
  <c r="H18" i="14"/>
  <c r="H19" i="14"/>
  <c r="H20" i="14"/>
  <c r="H21" i="14"/>
  <c r="H22" i="14"/>
  <c r="H23" i="14"/>
  <c r="H27" i="14"/>
  <c r="H28" i="14"/>
  <c r="H29" i="14"/>
  <c r="M37" i="14"/>
  <c r="N48" i="14"/>
  <c r="M48" i="14"/>
  <c r="K48" i="14"/>
  <c r="J48" i="14"/>
  <c r="J47" i="14"/>
  <c r="J46" i="14"/>
  <c r="J45" i="14"/>
  <c r="M44" i="14"/>
  <c r="N42" i="14"/>
  <c r="N41" i="14"/>
  <c r="N40" i="14"/>
  <c r="N38" i="14"/>
  <c r="N37" i="14"/>
  <c r="J42" i="14"/>
  <c r="J41" i="14"/>
  <c r="J40" i="14"/>
  <c r="J38" i="14"/>
  <c r="J37" i="14"/>
  <c r="F45" i="14"/>
  <c r="F46" i="14" s="1"/>
  <c r="H44" i="14"/>
  <c r="H45" i="14"/>
  <c r="A45" i="14"/>
  <c r="A44" i="14"/>
  <c r="B45" i="14"/>
  <c r="B44" i="14"/>
  <c r="H43" i="14"/>
  <c r="G43" i="14"/>
  <c r="F43" i="14"/>
  <c r="A43" i="14"/>
  <c r="E37" i="14"/>
  <c r="E38" i="14"/>
  <c r="E39" i="14"/>
  <c r="E40" i="14"/>
  <c r="A42" i="14"/>
  <c r="C41" i="14"/>
  <c r="C40" i="14"/>
  <c r="C39" i="14"/>
  <c r="C38" i="14"/>
  <c r="C37" i="14"/>
  <c r="A41" i="14"/>
  <c r="A40" i="14"/>
  <c r="A39" i="14"/>
  <c r="A38" i="14"/>
  <c r="A37" i="14"/>
  <c r="H33" i="14"/>
  <c r="H34" i="14"/>
  <c r="F34" i="14"/>
  <c r="F35" i="14" s="1"/>
  <c r="B34" i="14"/>
  <c r="A34" i="14"/>
  <c r="B33" i="14"/>
  <c r="A33" i="14"/>
  <c r="A30" i="14"/>
  <c r="A46" i="14"/>
  <c r="A35" i="14"/>
  <c r="A24" i="14"/>
  <c r="B29" i="14"/>
  <c r="A29" i="14"/>
  <c r="B28" i="14"/>
  <c r="A28" i="14"/>
  <c r="B27" i="14"/>
  <c r="A27" i="14"/>
  <c r="A36" i="14"/>
  <c r="A31" i="14"/>
  <c r="A25" i="14"/>
  <c r="A26" i="14"/>
  <c r="A23" i="14"/>
  <c r="A22" i="14"/>
  <c r="A21" i="14"/>
  <c r="A20" i="14"/>
  <c r="A19" i="14"/>
  <c r="A18" i="14"/>
  <c r="A17" i="14"/>
  <c r="A16" i="14"/>
  <c r="A15" i="14"/>
  <c r="A14" i="14"/>
  <c r="B23" i="14"/>
  <c r="B22" i="14"/>
  <c r="B18" i="14"/>
  <c r="B17" i="14"/>
  <c r="B16" i="14"/>
  <c r="B15" i="14"/>
  <c r="B14" i="14"/>
  <c r="J50" i="14"/>
  <c r="F49" i="14"/>
  <c r="A49" i="14"/>
  <c r="C4" i="14"/>
  <c r="I2" i="14"/>
  <c r="C2" i="14"/>
  <c r="A5" i="14"/>
  <c r="A12" i="14"/>
  <c r="A13" i="14"/>
  <c r="C9" i="4"/>
  <c r="H14" i="13"/>
  <c r="H15" i="13"/>
  <c r="H16" i="13"/>
  <c r="H17" i="13"/>
  <c r="H18" i="13"/>
  <c r="H19" i="13"/>
  <c r="H20" i="13"/>
  <c r="H21" i="13"/>
  <c r="H22" i="13"/>
  <c r="H23" i="13"/>
  <c r="H27" i="13"/>
  <c r="H28" i="13"/>
  <c r="H29" i="13"/>
  <c r="J50" i="13"/>
  <c r="F49" i="13"/>
  <c r="A49" i="13"/>
  <c r="M37" i="13"/>
  <c r="N48" i="13"/>
  <c r="M48" i="13"/>
  <c r="K48" i="13"/>
  <c r="J48" i="13"/>
  <c r="J47" i="13"/>
  <c r="A46" i="13"/>
  <c r="J46" i="13"/>
  <c r="H45" i="13"/>
  <c r="F45" i="13"/>
  <c r="F46" i="13" s="1"/>
  <c r="B45" i="13"/>
  <c r="A45" i="13"/>
  <c r="J45" i="13"/>
  <c r="H44" i="13"/>
  <c r="B44" i="13"/>
  <c r="A44" i="13"/>
  <c r="M44" i="13"/>
  <c r="H43" i="13"/>
  <c r="G43" i="13"/>
  <c r="F43" i="13"/>
  <c r="A43" i="13"/>
  <c r="E38" i="13"/>
  <c r="E39" i="13"/>
  <c r="E40" i="13"/>
  <c r="E37" i="13"/>
  <c r="A42" i="13"/>
  <c r="N42" i="13"/>
  <c r="J42" i="13"/>
  <c r="C41" i="13"/>
  <c r="A41" i="13"/>
  <c r="N41" i="13"/>
  <c r="J41" i="13"/>
  <c r="C40" i="13"/>
  <c r="A40" i="13"/>
  <c r="N40" i="13"/>
  <c r="J40" i="13"/>
  <c r="C39" i="13"/>
  <c r="A39" i="13"/>
  <c r="N38" i="13"/>
  <c r="J38" i="13"/>
  <c r="C38" i="13"/>
  <c r="A38" i="13"/>
  <c r="N37" i="13"/>
  <c r="J37" i="13"/>
  <c r="C37" i="13"/>
  <c r="A37" i="13"/>
  <c r="A36" i="13"/>
  <c r="H33" i="13"/>
  <c r="H34" i="13"/>
  <c r="A35" i="13"/>
  <c r="F34" i="13"/>
  <c r="F35" i="13" s="1"/>
  <c r="B34" i="13"/>
  <c r="A34" i="13"/>
  <c r="B33" i="13"/>
  <c r="A33" i="13"/>
  <c r="A32" i="13"/>
  <c r="A31" i="13"/>
  <c r="A30" i="13"/>
  <c r="B29" i="13"/>
  <c r="A29" i="13"/>
  <c r="B28" i="13"/>
  <c r="A28" i="13"/>
  <c r="B27" i="13"/>
  <c r="A27" i="13"/>
  <c r="A26" i="13"/>
  <c r="A25" i="13"/>
  <c r="A24" i="13"/>
  <c r="B23" i="13"/>
  <c r="A23" i="13"/>
  <c r="B22" i="13"/>
  <c r="A22" i="13"/>
  <c r="A21" i="13"/>
  <c r="A20" i="13"/>
  <c r="A19" i="13"/>
  <c r="B18" i="13"/>
  <c r="A18" i="13"/>
  <c r="B17" i="13"/>
  <c r="A17" i="13"/>
  <c r="B16" i="13"/>
  <c r="A16" i="13"/>
  <c r="B15" i="13"/>
  <c r="A15" i="13"/>
  <c r="B14" i="13"/>
  <c r="A14" i="13"/>
  <c r="A13" i="13"/>
  <c r="A12" i="13"/>
  <c r="A5" i="13"/>
  <c r="C4" i="13"/>
  <c r="I2" i="13"/>
  <c r="C2" i="13"/>
  <c r="A2" i="13"/>
  <c r="C10" i="4"/>
  <c r="H14" i="12"/>
  <c r="H15" i="12"/>
  <c r="H16" i="12"/>
  <c r="H17" i="12"/>
  <c r="H18" i="12"/>
  <c r="H19" i="12"/>
  <c r="H20" i="12"/>
  <c r="H21" i="12"/>
  <c r="H22" i="12"/>
  <c r="H23" i="12"/>
  <c r="J50" i="12"/>
  <c r="F49" i="12"/>
  <c r="A49" i="12"/>
  <c r="H27" i="12"/>
  <c r="H28" i="12"/>
  <c r="H29" i="12"/>
  <c r="M37" i="12"/>
  <c r="N48" i="12"/>
  <c r="M48" i="12"/>
  <c r="K48" i="12"/>
  <c r="J48" i="12"/>
  <c r="J47" i="12"/>
  <c r="A46" i="12"/>
  <c r="J46" i="12"/>
  <c r="H45" i="12"/>
  <c r="F45" i="12"/>
  <c r="F46" i="12" s="1"/>
  <c r="B45" i="12"/>
  <c r="A45" i="12"/>
  <c r="J45" i="12"/>
  <c r="H44" i="12"/>
  <c r="B44" i="12"/>
  <c r="A44" i="12"/>
  <c r="M44" i="12"/>
  <c r="H43" i="12"/>
  <c r="G43" i="12"/>
  <c r="F43" i="12"/>
  <c r="A43" i="12"/>
  <c r="E38" i="12"/>
  <c r="E39" i="12"/>
  <c r="E40" i="12"/>
  <c r="E37" i="12"/>
  <c r="A42" i="12"/>
  <c r="N42" i="12"/>
  <c r="J42" i="12"/>
  <c r="C41" i="12"/>
  <c r="A41" i="12"/>
  <c r="N41" i="12"/>
  <c r="J41" i="12"/>
  <c r="C40" i="12"/>
  <c r="A40" i="12"/>
  <c r="N40" i="12"/>
  <c r="J40" i="12"/>
  <c r="C39" i="12"/>
  <c r="A39" i="12"/>
  <c r="N38" i="12"/>
  <c r="J38" i="12"/>
  <c r="C38" i="12"/>
  <c r="A38" i="12"/>
  <c r="N37" i="12"/>
  <c r="J37" i="12"/>
  <c r="C37" i="12"/>
  <c r="A37" i="12"/>
  <c r="A36" i="12"/>
  <c r="H33" i="12"/>
  <c r="H34" i="12"/>
  <c r="A35" i="12"/>
  <c r="F34" i="12"/>
  <c r="F35" i="12" s="1"/>
  <c r="B34" i="12"/>
  <c r="A34" i="12"/>
  <c r="B33" i="12"/>
  <c r="A33" i="12"/>
  <c r="A32" i="12"/>
  <c r="A31" i="12"/>
  <c r="A30" i="12"/>
  <c r="B29" i="12"/>
  <c r="A29" i="12"/>
  <c r="B28" i="12"/>
  <c r="A28" i="12"/>
  <c r="B27" i="12"/>
  <c r="A27" i="12"/>
  <c r="A26" i="12"/>
  <c r="A25" i="12"/>
  <c r="A24" i="12"/>
  <c r="B23" i="12"/>
  <c r="A23" i="12"/>
  <c r="B22" i="12"/>
  <c r="A22" i="12"/>
  <c r="A21" i="12"/>
  <c r="A20" i="12"/>
  <c r="A19" i="12"/>
  <c r="B18" i="12"/>
  <c r="A18" i="12"/>
  <c r="B17" i="12"/>
  <c r="A17" i="12"/>
  <c r="B16" i="12"/>
  <c r="A16" i="12"/>
  <c r="B15" i="12"/>
  <c r="A15" i="12"/>
  <c r="B14" i="12"/>
  <c r="A14" i="12"/>
  <c r="A13" i="12"/>
  <c r="A12" i="12"/>
  <c r="A5" i="12"/>
  <c r="I4" i="12"/>
  <c r="C4" i="12"/>
  <c r="I2" i="12"/>
  <c r="C2" i="12"/>
  <c r="C11" i="4"/>
  <c r="H14" i="11"/>
  <c r="H15" i="11"/>
  <c r="H16" i="11"/>
  <c r="H17" i="11"/>
  <c r="H18" i="11"/>
  <c r="H19" i="11"/>
  <c r="H20" i="11"/>
  <c r="H21" i="11"/>
  <c r="H22" i="11"/>
  <c r="H23" i="11"/>
  <c r="J50" i="11"/>
  <c r="F49" i="11"/>
  <c r="A49" i="11"/>
  <c r="H27" i="11"/>
  <c r="H28" i="11"/>
  <c r="H29" i="11"/>
  <c r="M37" i="11"/>
  <c r="N48" i="11"/>
  <c r="M48" i="11"/>
  <c r="K48" i="11"/>
  <c r="J48" i="11"/>
  <c r="J47" i="11"/>
  <c r="A46" i="11"/>
  <c r="J46" i="11"/>
  <c r="H45" i="11"/>
  <c r="F45" i="11"/>
  <c r="F46" i="11" s="1"/>
  <c r="B45" i="11"/>
  <c r="A45" i="11"/>
  <c r="J45" i="11"/>
  <c r="H44" i="11"/>
  <c r="B44" i="11"/>
  <c r="A44" i="11"/>
  <c r="M44" i="11"/>
  <c r="H43" i="11"/>
  <c r="G43" i="11"/>
  <c r="F43" i="11"/>
  <c r="A43" i="11"/>
  <c r="E38" i="11"/>
  <c r="E39" i="11"/>
  <c r="E40" i="11"/>
  <c r="E37" i="11"/>
  <c r="A42" i="11"/>
  <c r="N42" i="11"/>
  <c r="J42" i="11"/>
  <c r="C41" i="11"/>
  <c r="A41" i="11"/>
  <c r="N41" i="11"/>
  <c r="J41" i="11"/>
  <c r="C40" i="11"/>
  <c r="A40" i="11"/>
  <c r="N40" i="11"/>
  <c r="J40" i="11"/>
  <c r="C39" i="11"/>
  <c r="A39" i="11"/>
  <c r="N38" i="11"/>
  <c r="J38" i="11"/>
  <c r="C38" i="11"/>
  <c r="A38" i="11"/>
  <c r="N37" i="11"/>
  <c r="J37" i="11"/>
  <c r="C37" i="11"/>
  <c r="A37" i="11"/>
  <c r="A36" i="11"/>
  <c r="H33" i="11"/>
  <c r="H34" i="11"/>
  <c r="A35" i="11"/>
  <c r="F34" i="11"/>
  <c r="F35" i="11" s="1"/>
  <c r="B34" i="11"/>
  <c r="A34" i="11"/>
  <c r="B33" i="11"/>
  <c r="A33" i="11"/>
  <c r="A31" i="11"/>
  <c r="A30" i="11"/>
  <c r="B29" i="11"/>
  <c r="A29" i="11"/>
  <c r="B28" i="11"/>
  <c r="A28" i="11"/>
  <c r="B27" i="11"/>
  <c r="A27" i="11"/>
  <c r="A26" i="11"/>
  <c r="A25" i="11"/>
  <c r="A24" i="11"/>
  <c r="B23" i="11"/>
  <c r="A23" i="11"/>
  <c r="B22" i="11"/>
  <c r="A22" i="11"/>
  <c r="A21" i="11"/>
  <c r="A20" i="11"/>
  <c r="A19" i="11"/>
  <c r="B18" i="11"/>
  <c r="A18" i="11"/>
  <c r="B17" i="11"/>
  <c r="A17" i="11"/>
  <c r="B16" i="11"/>
  <c r="A16" i="11"/>
  <c r="B15" i="11"/>
  <c r="A15" i="11"/>
  <c r="B14" i="11"/>
  <c r="A14" i="11"/>
  <c r="A13" i="11"/>
  <c r="A12" i="11"/>
  <c r="A5" i="11"/>
  <c r="C4" i="11"/>
  <c r="I2" i="11"/>
  <c r="C2" i="11"/>
  <c r="C12" i="4"/>
  <c r="H14" i="10"/>
  <c r="H15" i="10"/>
  <c r="H16" i="10"/>
  <c r="H17" i="10"/>
  <c r="H18" i="10"/>
  <c r="H19" i="10"/>
  <c r="H20" i="10"/>
  <c r="H21" i="10"/>
  <c r="H22" i="10"/>
  <c r="H23" i="10"/>
  <c r="J50" i="10"/>
  <c r="F49" i="10"/>
  <c r="A49" i="10"/>
  <c r="H27" i="10"/>
  <c r="H28" i="10"/>
  <c r="H29" i="10"/>
  <c r="M37" i="10"/>
  <c r="N48" i="10"/>
  <c r="M48" i="10"/>
  <c r="K48" i="10"/>
  <c r="J48" i="10"/>
  <c r="J47" i="10"/>
  <c r="A46" i="10"/>
  <c r="J46" i="10"/>
  <c r="H45" i="10"/>
  <c r="F45" i="10"/>
  <c r="F46" i="10" s="1"/>
  <c r="B45" i="10"/>
  <c r="A45" i="10"/>
  <c r="J45" i="10"/>
  <c r="H44" i="10"/>
  <c r="B44" i="10"/>
  <c r="A44" i="10"/>
  <c r="M44" i="10"/>
  <c r="H43" i="10"/>
  <c r="G43" i="10"/>
  <c r="F43" i="10"/>
  <c r="A43" i="10"/>
  <c r="E38" i="10"/>
  <c r="E39" i="10"/>
  <c r="E40" i="10"/>
  <c r="E37" i="10"/>
  <c r="A42" i="10"/>
  <c r="N42" i="10"/>
  <c r="J42" i="10"/>
  <c r="C41" i="10"/>
  <c r="A41" i="10"/>
  <c r="N41" i="10"/>
  <c r="J41" i="10"/>
  <c r="C40" i="10"/>
  <c r="A40" i="10"/>
  <c r="N40" i="10"/>
  <c r="J40" i="10"/>
  <c r="C39" i="10"/>
  <c r="A39" i="10"/>
  <c r="N38" i="10"/>
  <c r="J38" i="10"/>
  <c r="C38" i="10"/>
  <c r="A38" i="10"/>
  <c r="N37" i="10"/>
  <c r="J37" i="10"/>
  <c r="C37" i="10"/>
  <c r="A37" i="10"/>
  <c r="A36" i="10"/>
  <c r="H33" i="10"/>
  <c r="H34" i="10"/>
  <c r="A35" i="10"/>
  <c r="F34" i="10"/>
  <c r="F35" i="10" s="1"/>
  <c r="B34" i="10"/>
  <c r="A34" i="10"/>
  <c r="B33" i="10"/>
  <c r="A33" i="10"/>
  <c r="A31" i="10"/>
  <c r="A30" i="10"/>
  <c r="B29" i="10"/>
  <c r="A29" i="10"/>
  <c r="B28" i="10"/>
  <c r="A28" i="10"/>
  <c r="B27" i="10"/>
  <c r="A27" i="10"/>
  <c r="A26" i="10"/>
  <c r="A25" i="10"/>
  <c r="A24" i="10"/>
  <c r="B23" i="10"/>
  <c r="A23" i="10"/>
  <c r="B22" i="10"/>
  <c r="A22" i="10"/>
  <c r="A21" i="10"/>
  <c r="A20" i="10"/>
  <c r="A19" i="10"/>
  <c r="B18" i="10"/>
  <c r="A18" i="10"/>
  <c r="B17" i="10"/>
  <c r="A17" i="10"/>
  <c r="B16" i="10"/>
  <c r="A16" i="10"/>
  <c r="B15" i="10"/>
  <c r="A15" i="10"/>
  <c r="B14" i="10"/>
  <c r="A14" i="10"/>
  <c r="A13" i="10"/>
  <c r="A12" i="10"/>
  <c r="A5" i="10"/>
  <c r="C4" i="10"/>
  <c r="I2" i="10"/>
  <c r="C2" i="10"/>
  <c r="C13" i="4"/>
  <c r="H14" i="9"/>
  <c r="H15" i="9"/>
  <c r="H16" i="9"/>
  <c r="H17" i="9"/>
  <c r="H18" i="9"/>
  <c r="H19" i="9"/>
  <c r="H20" i="9"/>
  <c r="H21" i="9"/>
  <c r="H22" i="9"/>
  <c r="H23" i="9"/>
  <c r="J50" i="9"/>
  <c r="F49" i="9"/>
  <c r="A49" i="9"/>
  <c r="H27" i="9"/>
  <c r="H28" i="9"/>
  <c r="H29" i="9"/>
  <c r="M37" i="9"/>
  <c r="N48" i="9"/>
  <c r="M48" i="9"/>
  <c r="K48" i="9"/>
  <c r="J48" i="9"/>
  <c r="J47" i="9"/>
  <c r="A46" i="9"/>
  <c r="J46" i="9"/>
  <c r="H45" i="9"/>
  <c r="F45" i="9"/>
  <c r="F46" i="9" s="1"/>
  <c r="B45" i="9"/>
  <c r="A45" i="9"/>
  <c r="J45" i="9"/>
  <c r="H44" i="9"/>
  <c r="B44" i="9"/>
  <c r="A44" i="9"/>
  <c r="M44" i="9"/>
  <c r="H43" i="9"/>
  <c r="G43" i="9"/>
  <c r="F43" i="9"/>
  <c r="A43" i="9"/>
  <c r="E38" i="9"/>
  <c r="E39" i="9"/>
  <c r="E40" i="9"/>
  <c r="E37" i="9"/>
  <c r="A42" i="9"/>
  <c r="N42" i="9"/>
  <c r="J42" i="9"/>
  <c r="C41" i="9"/>
  <c r="A41" i="9"/>
  <c r="N41" i="9"/>
  <c r="J41" i="9"/>
  <c r="C40" i="9"/>
  <c r="A40" i="9"/>
  <c r="N40" i="9"/>
  <c r="J40" i="9"/>
  <c r="C39" i="9"/>
  <c r="A39" i="9"/>
  <c r="N38" i="9"/>
  <c r="J38" i="9"/>
  <c r="C38" i="9"/>
  <c r="A38" i="9"/>
  <c r="N37" i="9"/>
  <c r="J37" i="9"/>
  <c r="C37" i="9"/>
  <c r="A37" i="9"/>
  <c r="A36" i="9"/>
  <c r="H33" i="9"/>
  <c r="H34" i="9"/>
  <c r="A35" i="9"/>
  <c r="F34" i="9"/>
  <c r="F35" i="9" s="1"/>
  <c r="B34" i="9"/>
  <c r="A34" i="9"/>
  <c r="B33" i="9"/>
  <c r="A33" i="9"/>
  <c r="A31" i="9"/>
  <c r="A30" i="9"/>
  <c r="B29" i="9"/>
  <c r="A29" i="9"/>
  <c r="B28" i="9"/>
  <c r="A28" i="9"/>
  <c r="B27" i="9"/>
  <c r="A27" i="9"/>
  <c r="A26" i="9"/>
  <c r="A25" i="9"/>
  <c r="A24" i="9"/>
  <c r="B23" i="9"/>
  <c r="A23" i="9"/>
  <c r="B22" i="9"/>
  <c r="A22" i="9"/>
  <c r="A21" i="9"/>
  <c r="A20" i="9"/>
  <c r="A19" i="9"/>
  <c r="B18" i="9"/>
  <c r="A18" i="9"/>
  <c r="B17" i="9"/>
  <c r="A17" i="9"/>
  <c r="B16" i="9"/>
  <c r="A16" i="9"/>
  <c r="B15" i="9"/>
  <c r="A15" i="9"/>
  <c r="B14" i="9"/>
  <c r="A14" i="9"/>
  <c r="A13" i="9"/>
  <c r="A12" i="9"/>
  <c r="A5" i="9"/>
  <c r="C4" i="9"/>
  <c r="I2" i="9"/>
  <c r="C2" i="9"/>
  <c r="C14" i="4"/>
  <c r="H14" i="8"/>
  <c r="H15" i="8"/>
  <c r="H16" i="8"/>
  <c r="H17" i="8"/>
  <c r="H18" i="8"/>
  <c r="H19" i="8"/>
  <c r="H20" i="8"/>
  <c r="H21" i="8"/>
  <c r="H22" i="8"/>
  <c r="H23" i="8"/>
  <c r="J50" i="8"/>
  <c r="F49" i="8"/>
  <c r="A49" i="8"/>
  <c r="H27" i="8"/>
  <c r="H28" i="8"/>
  <c r="H29" i="8"/>
  <c r="M37" i="8"/>
  <c r="N48" i="8"/>
  <c r="M48" i="8"/>
  <c r="K48" i="8"/>
  <c r="J48" i="8"/>
  <c r="J47" i="8"/>
  <c r="A46" i="8"/>
  <c r="J46" i="8"/>
  <c r="H45" i="8"/>
  <c r="F45" i="8"/>
  <c r="F46" i="8" s="1"/>
  <c r="B45" i="8"/>
  <c r="A45" i="8"/>
  <c r="J45" i="8"/>
  <c r="H44" i="8"/>
  <c r="B44" i="8"/>
  <c r="A44" i="8"/>
  <c r="M44" i="8"/>
  <c r="H43" i="8"/>
  <c r="G43" i="8"/>
  <c r="F43" i="8"/>
  <c r="A43" i="8"/>
  <c r="E38" i="8"/>
  <c r="E39" i="8"/>
  <c r="E40" i="8"/>
  <c r="E37" i="8"/>
  <c r="A42" i="8"/>
  <c r="N42" i="8"/>
  <c r="J42" i="8"/>
  <c r="C41" i="8"/>
  <c r="A41" i="8"/>
  <c r="N41" i="8"/>
  <c r="J41" i="8"/>
  <c r="C40" i="8"/>
  <c r="A40" i="8"/>
  <c r="N40" i="8"/>
  <c r="J40" i="8"/>
  <c r="C39" i="8"/>
  <c r="A39" i="8"/>
  <c r="N38" i="8"/>
  <c r="J38" i="8"/>
  <c r="C38" i="8"/>
  <c r="A38" i="8"/>
  <c r="N37" i="8"/>
  <c r="J37" i="8"/>
  <c r="C37" i="8"/>
  <c r="A37" i="8"/>
  <c r="A36" i="8"/>
  <c r="H33" i="8"/>
  <c r="H34" i="8"/>
  <c r="A35" i="8"/>
  <c r="F34" i="8"/>
  <c r="F35" i="8" s="1"/>
  <c r="B34" i="8"/>
  <c r="A34" i="8"/>
  <c r="B33" i="8"/>
  <c r="A33" i="8"/>
  <c r="A31" i="8"/>
  <c r="A30" i="8"/>
  <c r="B29" i="8"/>
  <c r="A29" i="8"/>
  <c r="B28" i="8"/>
  <c r="A28" i="8"/>
  <c r="B27" i="8"/>
  <c r="A27" i="8"/>
  <c r="A26" i="8"/>
  <c r="A25" i="8"/>
  <c r="A24" i="8"/>
  <c r="B23" i="8"/>
  <c r="A23" i="8"/>
  <c r="B22" i="8"/>
  <c r="A22" i="8"/>
  <c r="A21" i="8"/>
  <c r="A20" i="8"/>
  <c r="A19" i="8"/>
  <c r="B18" i="8"/>
  <c r="A18" i="8"/>
  <c r="B17" i="8"/>
  <c r="A17" i="8"/>
  <c r="B16" i="8"/>
  <c r="A16" i="8"/>
  <c r="B15" i="8"/>
  <c r="A15" i="8"/>
  <c r="B14" i="8"/>
  <c r="A14" i="8"/>
  <c r="A13" i="8"/>
  <c r="A12" i="8"/>
  <c r="A5" i="8"/>
  <c r="C4" i="8"/>
  <c r="I2" i="8"/>
  <c r="C2" i="8"/>
  <c r="C15" i="4"/>
  <c r="H14" i="7"/>
  <c r="H15" i="7"/>
  <c r="H16" i="7"/>
  <c r="H17" i="7"/>
  <c r="H18" i="7"/>
  <c r="H19" i="7"/>
  <c r="H20" i="7"/>
  <c r="H21" i="7"/>
  <c r="H22" i="7"/>
  <c r="H23" i="7"/>
  <c r="J50" i="7"/>
  <c r="F49" i="7"/>
  <c r="A49" i="7"/>
  <c r="H27" i="7"/>
  <c r="H28" i="7"/>
  <c r="H29" i="7"/>
  <c r="M37" i="7"/>
  <c r="N48" i="7"/>
  <c r="M48" i="7"/>
  <c r="K48" i="7"/>
  <c r="J48" i="7"/>
  <c r="J47" i="7"/>
  <c r="A46" i="7"/>
  <c r="J46" i="7"/>
  <c r="H45" i="7"/>
  <c r="F45" i="7"/>
  <c r="F46" i="7" s="1"/>
  <c r="B45" i="7"/>
  <c r="A45" i="7"/>
  <c r="J45" i="7"/>
  <c r="H44" i="7"/>
  <c r="B44" i="7"/>
  <c r="A44" i="7"/>
  <c r="M44" i="7"/>
  <c r="H43" i="7"/>
  <c r="G43" i="7"/>
  <c r="F43" i="7"/>
  <c r="A43" i="7"/>
  <c r="E38" i="7"/>
  <c r="E39" i="7"/>
  <c r="E40" i="7"/>
  <c r="E37" i="7"/>
  <c r="A42" i="7"/>
  <c r="N42" i="7"/>
  <c r="J42" i="7"/>
  <c r="C41" i="7"/>
  <c r="A41" i="7"/>
  <c r="N41" i="7"/>
  <c r="J41" i="7"/>
  <c r="C40" i="7"/>
  <c r="A40" i="7"/>
  <c r="N40" i="7"/>
  <c r="J40" i="7"/>
  <c r="C39" i="7"/>
  <c r="A39" i="7"/>
  <c r="N38" i="7"/>
  <c r="J38" i="7"/>
  <c r="C38" i="7"/>
  <c r="A38" i="7"/>
  <c r="N37" i="7"/>
  <c r="J37" i="7"/>
  <c r="C37" i="7"/>
  <c r="A37" i="7"/>
  <c r="A36" i="7"/>
  <c r="H33" i="7"/>
  <c r="H34" i="7"/>
  <c r="A35" i="7"/>
  <c r="F34" i="7"/>
  <c r="F35" i="7" s="1"/>
  <c r="B34" i="7"/>
  <c r="A34" i="7"/>
  <c r="B33" i="7"/>
  <c r="A33" i="7"/>
  <c r="A31" i="7"/>
  <c r="A30" i="7"/>
  <c r="B29" i="7"/>
  <c r="A29" i="7"/>
  <c r="B28" i="7"/>
  <c r="A28" i="7"/>
  <c r="B27" i="7"/>
  <c r="A27" i="7"/>
  <c r="A26" i="7"/>
  <c r="A25" i="7"/>
  <c r="A24" i="7"/>
  <c r="B23" i="7"/>
  <c r="A23" i="7"/>
  <c r="B22" i="7"/>
  <c r="A22" i="7"/>
  <c r="A21" i="7"/>
  <c r="A20" i="7"/>
  <c r="A19" i="7"/>
  <c r="B18" i="7"/>
  <c r="A18" i="7"/>
  <c r="B17" i="7"/>
  <c r="A17" i="7"/>
  <c r="B16" i="7"/>
  <c r="A16" i="7"/>
  <c r="B15" i="7"/>
  <c r="A15" i="7"/>
  <c r="B14" i="7"/>
  <c r="A14" i="7"/>
  <c r="A13" i="7"/>
  <c r="A12" i="7"/>
  <c r="A5" i="7"/>
  <c r="C4" i="7"/>
  <c r="I2" i="7"/>
  <c r="C2" i="7"/>
  <c r="C16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8" i="4"/>
  <c r="D9" i="4"/>
  <c r="E9" i="4"/>
  <c r="F9" i="4"/>
  <c r="E8" i="4"/>
  <c r="F8" i="4"/>
  <c r="I4" i="16" l="1"/>
  <c r="A2" i="15"/>
  <c r="A2" i="7"/>
  <c r="A2" i="9"/>
  <c r="I4" i="8"/>
  <c r="I4" i="10"/>
  <c r="A6" i="11"/>
  <c r="I4" i="6"/>
  <c r="A2" i="11"/>
  <c r="I4" i="14"/>
  <c r="A2" i="14"/>
  <c r="I4" i="18"/>
  <c r="A2" i="17"/>
  <c r="H35" i="17"/>
  <c r="A6" i="19"/>
  <c r="I6" i="8"/>
  <c r="I6" i="9"/>
  <c r="H2" i="18"/>
  <c r="H2" i="8"/>
  <c r="A4" i="10"/>
  <c r="A4" i="19"/>
  <c r="A6" i="17"/>
  <c r="I6" i="7"/>
  <c r="H2" i="10"/>
  <c r="A4" i="18"/>
  <c r="H2" i="19"/>
  <c r="A6" i="10"/>
  <c r="A2" i="12"/>
  <c r="A2" i="19"/>
  <c r="A6" i="18"/>
  <c r="A2" i="16"/>
  <c r="A2" i="6"/>
  <c r="H35" i="6"/>
  <c r="H2" i="7"/>
  <c r="I4" i="7"/>
  <c r="A2" i="8"/>
  <c r="H2" i="9"/>
  <c r="I4" i="9"/>
  <c r="A2" i="10"/>
  <c r="I4" i="11"/>
  <c r="I4" i="13"/>
  <c r="I4" i="19"/>
  <c r="I4" i="17"/>
  <c r="B8" i="4"/>
  <c r="N2" i="1" s="1"/>
  <c r="H30" i="10"/>
  <c r="H30" i="12"/>
  <c r="H30" i="18"/>
  <c r="H30" i="16"/>
  <c r="H30" i="7"/>
  <c r="H30" i="9"/>
  <c r="H30" i="13"/>
  <c r="H30" i="14"/>
  <c r="H30" i="19"/>
  <c r="H30" i="11"/>
  <c r="H30" i="17"/>
  <c r="M46" i="17" s="1"/>
  <c r="H20" i="4" s="1"/>
  <c r="H30" i="15"/>
  <c r="H30" i="8"/>
  <c r="H30" i="6"/>
  <c r="M46" i="6" s="1"/>
  <c r="H17" i="4" s="1"/>
  <c r="H30" i="1"/>
  <c r="H35" i="1"/>
  <c r="H35" i="10"/>
  <c r="H35" i="18"/>
  <c r="H35" i="9"/>
  <c r="H35" i="19"/>
  <c r="H24" i="12"/>
  <c r="M45" i="12" s="1"/>
  <c r="G11" i="4" s="1"/>
  <c r="H24" i="6"/>
  <c r="M45" i="6" s="1"/>
  <c r="A32" i="7"/>
  <c r="A32" i="8"/>
  <c r="A32" i="9"/>
  <c r="A4" i="11"/>
  <c r="H35" i="11"/>
  <c r="I6" i="14"/>
  <c r="I6" i="19"/>
  <c r="I6" i="18"/>
  <c r="A4" i="17"/>
  <c r="A32" i="10"/>
  <c r="H2" i="11"/>
  <c r="I6" i="11"/>
  <c r="A4" i="12"/>
  <c r="A6" i="12"/>
  <c r="H35" i="12"/>
  <c r="A4" i="13"/>
  <c r="A6" i="13"/>
  <c r="H35" i="13"/>
  <c r="A32" i="19"/>
  <c r="A32" i="18"/>
  <c r="H2" i="17"/>
  <c r="I6" i="17"/>
  <c r="A4" i="16"/>
  <c r="A6" i="16"/>
  <c r="H35" i="16"/>
  <c r="A4" i="15"/>
  <c r="A6" i="15"/>
  <c r="H35" i="15"/>
  <c r="A4" i="6"/>
  <c r="A6" i="6"/>
  <c r="A4" i="7"/>
  <c r="A6" i="7"/>
  <c r="H35" i="7"/>
  <c r="A4" i="8"/>
  <c r="A6" i="8"/>
  <c r="H35" i="8"/>
  <c r="A4" i="9"/>
  <c r="A6" i="9"/>
  <c r="A32" i="11"/>
  <c r="H2" i="12"/>
  <c r="I6" i="12"/>
  <c r="H2" i="13"/>
  <c r="I6" i="13"/>
  <c r="A32" i="14"/>
  <c r="H2" i="16"/>
  <c r="I6" i="16"/>
  <c r="H2" i="15"/>
  <c r="I6" i="15"/>
  <c r="H2" i="6"/>
  <c r="I6" i="6"/>
  <c r="E42" i="1"/>
  <c r="H35" i="14"/>
  <c r="H24" i="8"/>
  <c r="M45" i="8" s="1"/>
  <c r="G15" i="4" s="1"/>
  <c r="H24" i="19"/>
  <c r="M45" i="19" s="1"/>
  <c r="G22" i="4" s="1"/>
  <c r="H24" i="9"/>
  <c r="M45" i="9" s="1"/>
  <c r="H24" i="18"/>
  <c r="M45" i="18" s="1"/>
  <c r="G21" i="4" s="1"/>
  <c r="H24" i="1"/>
  <c r="M45" i="1" s="1"/>
  <c r="H24" i="10"/>
  <c r="M45" i="10" s="1"/>
  <c r="H24" i="11"/>
  <c r="M45" i="11" s="1"/>
  <c r="G12" i="4" s="1"/>
  <c r="H24" i="17"/>
  <c r="M45" i="17" s="1"/>
  <c r="G20" i="4" s="1"/>
  <c r="H24" i="16"/>
  <c r="M45" i="16" s="1"/>
  <c r="H24" i="15"/>
  <c r="M45" i="15" s="1"/>
  <c r="G18" i="4" s="1"/>
  <c r="H24" i="7"/>
  <c r="M45" i="7" s="1"/>
  <c r="E41" i="9"/>
  <c r="E42" i="9" s="1"/>
  <c r="B11" i="4"/>
  <c r="N2" i="12" s="1"/>
  <c r="E41" i="13"/>
  <c r="E42" i="13" s="1"/>
  <c r="B22" i="4"/>
  <c r="N2" i="19" s="1"/>
  <c r="E41" i="18"/>
  <c r="E42" i="18" s="1"/>
  <c r="B18" i="4"/>
  <c r="N2" i="15" s="1"/>
  <c r="B17" i="4"/>
  <c r="N2" i="6" s="1"/>
  <c r="B14" i="4"/>
  <c r="N2" i="9" s="1"/>
  <c r="E41" i="10"/>
  <c r="E42" i="10" s="1"/>
  <c r="B10" i="4"/>
  <c r="N2" i="13" s="1"/>
  <c r="H24" i="14"/>
  <c r="M45" i="14" s="1"/>
  <c r="B21" i="4"/>
  <c r="N2" i="18" s="1"/>
  <c r="E41" i="17"/>
  <c r="E42" i="17" s="1"/>
  <c r="B15" i="4"/>
  <c r="N2" i="8" s="1"/>
  <c r="B13" i="4"/>
  <c r="N2" i="10" s="1"/>
  <c r="E41" i="7"/>
  <c r="E42" i="7" s="1"/>
  <c r="E41" i="11"/>
  <c r="E42" i="11" s="1"/>
  <c r="H24" i="13"/>
  <c r="M45" i="13" s="1"/>
  <c r="B9" i="4"/>
  <c r="N2" i="14" s="1"/>
  <c r="E41" i="14"/>
  <c r="E42" i="14" s="1"/>
  <c r="B20" i="4"/>
  <c r="N2" i="17" s="1"/>
  <c r="E41" i="16"/>
  <c r="E42" i="16" s="1"/>
  <c r="E41" i="6"/>
  <c r="E42" i="6" s="1"/>
  <c r="B16" i="4"/>
  <c r="N2" i="7" s="1"/>
  <c r="E41" i="8"/>
  <c r="E42" i="8" s="1"/>
  <c r="B12" i="4"/>
  <c r="N2" i="11" s="1"/>
  <c r="E41" i="12"/>
  <c r="E42" i="12" s="1"/>
  <c r="E41" i="19"/>
  <c r="E42" i="19" s="1"/>
  <c r="B19" i="4"/>
  <c r="N2" i="16" s="1"/>
  <c r="E41" i="15"/>
  <c r="E42" i="15" s="1"/>
  <c r="I5" i="8"/>
  <c r="I5" i="10"/>
  <c r="I5" i="12"/>
  <c r="I5" i="14"/>
  <c r="I5" i="18"/>
  <c r="I5" i="16"/>
  <c r="I5" i="6"/>
  <c r="I5" i="7"/>
  <c r="I5" i="9"/>
  <c r="I5" i="11"/>
  <c r="I5" i="13"/>
  <c r="I5" i="19"/>
  <c r="I5" i="17"/>
  <c r="M46" i="14" l="1"/>
  <c r="H9" i="4" s="1"/>
  <c r="M46" i="16"/>
  <c r="H19" i="4" s="1"/>
  <c r="M46" i="18"/>
  <c r="H21" i="4" s="1"/>
  <c r="M46" i="11"/>
  <c r="H12" i="4" s="1"/>
  <c r="M46" i="7"/>
  <c r="H16" i="4" s="1"/>
  <c r="M46" i="15"/>
  <c r="H18" i="4" s="1"/>
  <c r="M47" i="6"/>
  <c r="M46" i="8"/>
  <c r="H15" i="4" s="1"/>
  <c r="M46" i="10"/>
  <c r="H13" i="4" s="1"/>
  <c r="M46" i="12"/>
  <c r="H11" i="4" s="1"/>
  <c r="M46" i="19"/>
  <c r="H22" i="4" s="1"/>
  <c r="M46" i="1"/>
  <c r="H8" i="4" s="1"/>
  <c r="M46" i="13"/>
  <c r="H10" i="4" s="1"/>
  <c r="M46" i="9"/>
  <c r="H14" i="4" s="1"/>
  <c r="G17" i="4"/>
  <c r="G16" i="4"/>
  <c r="G19" i="4"/>
  <c r="G8" i="4"/>
  <c r="G13" i="4"/>
  <c r="M47" i="17"/>
  <c r="G14" i="4"/>
  <c r="G9" i="4"/>
  <c r="G10" i="4"/>
  <c r="M47" i="14" l="1"/>
  <c r="J49" i="14" s="1"/>
  <c r="M49" i="14" s="1"/>
  <c r="M47" i="7"/>
  <c r="J49" i="7" s="1"/>
  <c r="K49" i="7" s="1"/>
  <c r="K16" i="4" s="1"/>
  <c r="J16" i="4" s="1"/>
  <c r="I16" i="4" s="1"/>
  <c r="M47" i="18"/>
  <c r="J49" i="18" s="1"/>
  <c r="M47" i="16"/>
  <c r="J49" i="16" s="1"/>
  <c r="K49" i="16" s="1"/>
  <c r="K19" i="4" s="1"/>
  <c r="J19" i="4" s="1"/>
  <c r="I19" i="4" s="1"/>
  <c r="M47" i="11"/>
  <c r="M47" i="15"/>
  <c r="M47" i="19"/>
  <c r="M47" i="1"/>
  <c r="J49" i="17"/>
  <c r="K49" i="17" s="1"/>
  <c r="K20" i="4" s="1"/>
  <c r="J20" i="4" s="1"/>
  <c r="I20" i="4" s="1"/>
  <c r="J49" i="6"/>
  <c r="M49" i="6" s="1"/>
  <c r="M47" i="10"/>
  <c r="M47" i="8"/>
  <c r="M47" i="12"/>
  <c r="M47" i="9"/>
  <c r="M47" i="13"/>
  <c r="M17" i="4" l="1"/>
  <c r="M52" i="6"/>
  <c r="M9" i="4"/>
  <c r="M52" i="14"/>
  <c r="M49" i="7"/>
  <c r="M49" i="16"/>
  <c r="M49" i="18"/>
  <c r="M49" i="17"/>
  <c r="J49" i="15"/>
  <c r="M49" i="15" s="1"/>
  <c r="J49" i="11"/>
  <c r="K49" i="11" s="1"/>
  <c r="K12" i="4" s="1"/>
  <c r="J12" i="4" s="1"/>
  <c r="I12" i="4" s="1"/>
  <c r="J49" i="1"/>
  <c r="M49" i="1" s="1"/>
  <c r="M8" i="4" s="1"/>
  <c r="J49" i="19"/>
  <c r="M49" i="19" s="1"/>
  <c r="K49" i="6"/>
  <c r="K17" i="4" s="1"/>
  <c r="J17" i="4" s="1"/>
  <c r="I17" i="4" s="1"/>
  <c r="J49" i="9"/>
  <c r="K49" i="9" s="1"/>
  <c r="K14" i="4" s="1"/>
  <c r="J14" i="4" s="1"/>
  <c r="I14" i="4" s="1"/>
  <c r="J49" i="10"/>
  <c r="M49" i="10" s="1"/>
  <c r="K49" i="14"/>
  <c r="K9" i="4" s="1"/>
  <c r="J9" i="4" s="1"/>
  <c r="I9" i="4" s="1"/>
  <c r="K49" i="18"/>
  <c r="K21" i="4" s="1"/>
  <c r="J21" i="4" s="1"/>
  <c r="I21" i="4" s="1"/>
  <c r="J49" i="12"/>
  <c r="M49" i="12" s="1"/>
  <c r="J49" i="13"/>
  <c r="M49" i="13" s="1"/>
  <c r="J49" i="8"/>
  <c r="K49" i="8" s="1"/>
  <c r="K15" i="4" s="1"/>
  <c r="J15" i="4" s="1"/>
  <c r="I15" i="4" s="1"/>
  <c r="M49" i="8" l="1"/>
  <c r="M52" i="8" s="1"/>
  <c r="M10" i="4"/>
  <c r="M52" i="13"/>
  <c r="M22" i="4"/>
  <c r="M52" i="19"/>
  <c r="M11" i="4"/>
  <c r="M52" i="12"/>
  <c r="M18" i="4"/>
  <c r="M52" i="15"/>
  <c r="M21" i="4"/>
  <c r="M52" i="18"/>
  <c r="M16" i="4"/>
  <c r="M52" i="7"/>
  <c r="M49" i="11"/>
  <c r="M13" i="4"/>
  <c r="M52" i="10"/>
  <c r="M15" i="4"/>
  <c r="M19" i="4"/>
  <c r="M52" i="16"/>
  <c r="M49" i="9"/>
  <c r="M20" i="4"/>
  <c r="M52" i="17"/>
  <c r="K49" i="15"/>
  <c r="K18" i="4" s="1"/>
  <c r="J18" i="4" s="1"/>
  <c r="I18" i="4" s="1"/>
  <c r="K49" i="1"/>
  <c r="K8" i="4" s="1"/>
  <c r="J8" i="4" s="1"/>
  <c r="I8" i="4" s="1"/>
  <c r="K49" i="19"/>
  <c r="K22" i="4" s="1"/>
  <c r="J22" i="4" s="1"/>
  <c r="I22" i="4" s="1"/>
  <c r="K49" i="13"/>
  <c r="K10" i="4" s="1"/>
  <c r="J10" i="4" s="1"/>
  <c r="I10" i="4" s="1"/>
  <c r="K49" i="12"/>
  <c r="K11" i="4" s="1"/>
  <c r="J11" i="4" s="1"/>
  <c r="I11" i="4" s="1"/>
  <c r="K49" i="10"/>
  <c r="K13" i="4" s="1"/>
  <c r="J13" i="4" s="1"/>
  <c r="I13" i="4" s="1"/>
  <c r="M14" i="4" l="1"/>
  <c r="M52" i="9"/>
  <c r="M12" i="4"/>
  <c r="M52" i="11"/>
  <c r="A8" i="4"/>
  <c r="N49" i="1" s="1"/>
  <c r="A14" i="4"/>
  <c r="N49" i="9" s="1"/>
  <c r="A19" i="4"/>
  <c r="N49" i="16" s="1"/>
  <c r="A9" i="4"/>
  <c r="N49" i="14" s="1"/>
  <c r="A17" i="4"/>
  <c r="N49" i="6" s="1"/>
  <c r="A12" i="4"/>
  <c r="N49" i="11" s="1"/>
  <c r="A18" i="4"/>
  <c r="N49" i="15" s="1"/>
  <c r="A11" i="4"/>
  <c r="N49" i="12" s="1"/>
  <c r="A20" i="4"/>
  <c r="N49" i="17" s="1"/>
  <c r="A10" i="4"/>
  <c r="N49" i="13" s="1"/>
  <c r="A22" i="4"/>
  <c r="N49" i="19" s="1"/>
  <c r="A13" i="4"/>
  <c r="N49" i="10" s="1"/>
  <c r="A16" i="4"/>
  <c r="N49" i="7" s="1"/>
  <c r="A21" i="4"/>
  <c r="N49" i="18" s="1"/>
  <c r="A15" i="4"/>
  <c r="N49" i="8" s="1"/>
</calcChain>
</file>

<file path=xl/sharedStrings.xml><?xml version="1.0" encoding="utf-8"?>
<sst xmlns="http://schemas.openxmlformats.org/spreadsheetml/2006/main" count="382" uniqueCount="83">
  <si>
    <t>Arrangør:</t>
  </si>
  <si>
    <t>Fører:</t>
  </si>
  <si>
    <t>Klubb:</t>
  </si>
  <si>
    <t>Øvelser:</t>
  </si>
  <si>
    <t>Sum lydighet:</t>
  </si>
  <si>
    <t>Sporgruppen:</t>
  </si>
  <si>
    <t>Lydighet:</t>
  </si>
  <si>
    <t>Sum spesialøvelser:</t>
  </si>
  <si>
    <t>Rapportgruppen:</t>
  </si>
  <si>
    <t>Fri ved foten</t>
  </si>
  <si>
    <t>B</t>
  </si>
  <si>
    <t>A</t>
  </si>
  <si>
    <t>Ankomst kl.:</t>
  </si>
  <si>
    <t>Start kl.:</t>
  </si>
  <si>
    <t>Anvendt tid:</t>
  </si>
  <si>
    <t>Runderingsgruppen:</t>
  </si>
  <si>
    <t>Koeff.</t>
  </si>
  <si>
    <t>Karakter</t>
  </si>
  <si>
    <t>Poeng</t>
  </si>
  <si>
    <t>Spor</t>
  </si>
  <si>
    <t>Rundering</t>
  </si>
  <si>
    <t>Rapport</t>
  </si>
  <si>
    <t>Godkjent</t>
  </si>
  <si>
    <t>- Derav i spesialøvelsene</t>
  </si>
  <si>
    <t>poeng</t>
  </si>
  <si>
    <t>Totalpoeng</t>
  </si>
  <si>
    <t>Sum Lydighet</t>
  </si>
  <si>
    <t>Sum Spesialøvelser</t>
  </si>
  <si>
    <t>Ikke godkj.</t>
  </si>
  <si>
    <t>Plass</t>
  </si>
  <si>
    <t>Godkj.</t>
  </si>
  <si>
    <t>Hundens navn:</t>
  </si>
  <si>
    <t>Reg.nr.:</t>
  </si>
  <si>
    <t>Rase:</t>
  </si>
  <si>
    <t>Gruppe:</t>
  </si>
  <si>
    <t>Dato:</t>
  </si>
  <si>
    <t>Anvendt tid totalt:</t>
  </si>
  <si>
    <t>Dommer:</t>
  </si>
  <si>
    <t>Plass:</t>
  </si>
  <si>
    <t>lydighet:</t>
  </si>
  <si>
    <t>spes.øv.:</t>
  </si>
  <si>
    <t>Sum</t>
  </si>
  <si>
    <t>totalt:</t>
  </si>
  <si>
    <t>Ikke</t>
  </si>
  <si>
    <t>godkj.</t>
  </si>
  <si>
    <t>God-</t>
  </si>
  <si>
    <t>kjent</t>
  </si>
  <si>
    <t>Opp-</t>
  </si>
  <si>
    <t>rykk</t>
  </si>
  <si>
    <t>Cert</t>
  </si>
  <si>
    <t>Kat.</t>
  </si>
  <si>
    <t>nr.:</t>
  </si>
  <si>
    <t>Prøve nr.:</t>
  </si>
  <si>
    <t>Sted:</t>
  </si>
  <si>
    <t>Klasse:</t>
  </si>
  <si>
    <t>Underskrift dommere:</t>
  </si>
  <si>
    <t>Original til NKK. Kopi til NBF, arrangørklubben og deltaker.</t>
  </si>
  <si>
    <t>D</t>
  </si>
  <si>
    <t>Fellesdekk</t>
  </si>
  <si>
    <t>Original til NKK. Kopi til NBF og arrangørklubben.</t>
  </si>
  <si>
    <t>Innkalling m/stå og dekk</t>
  </si>
  <si>
    <t>Fremadsending</t>
  </si>
  <si>
    <t>Kryp</t>
  </si>
  <si>
    <t>Hals på kommando</t>
  </si>
  <si>
    <t>Fritt hopp over hinder</t>
  </si>
  <si>
    <t>Apportering metallapport</t>
  </si>
  <si>
    <t>Apportering tung gjenstand</t>
  </si>
  <si>
    <t>Stigeklatring</t>
  </si>
  <si>
    <t>Feltsøk</t>
  </si>
  <si>
    <t>Sporoppsøk</t>
  </si>
  <si>
    <t>C</t>
  </si>
  <si>
    <t>Cert/CACIT</t>
  </si>
  <si>
    <t>- Derav i lydighetsøvelsene</t>
  </si>
  <si>
    <t>Kl. A - DOMMERPROTOKOLL</t>
  </si>
  <si>
    <t>Liten</t>
  </si>
  <si>
    <t>Middels</t>
  </si>
  <si>
    <t>Stor</t>
  </si>
  <si>
    <t>Klasse</t>
  </si>
  <si>
    <t>Katalog nr.</t>
  </si>
  <si>
    <t>CERT</t>
  </si>
  <si>
    <t>Underskrift dommere</t>
  </si>
  <si>
    <t>RESULTATSKJEMA KLASSE A</t>
  </si>
  <si>
    <t>B.Strand 02.06.2015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</si>
</sst>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;[Red]0.0"/>
  </numFmts>
  <fonts count="28" x14ac:knownFonts="1">
    <font>
      <sz val="10"/>
      <name val="Arial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8"/>
      <name val="Arial"/>
      <family val="2"/>
    </font>
    <font>
      <b/>
      <sz val="14"/>
      <color indexed="12"/>
      <name val="Arial"/>
      <family val="2"/>
    </font>
    <font>
      <i/>
      <sz val="7"/>
      <name val="Arial"/>
      <family val="2"/>
    </font>
    <font>
      <b/>
      <sz val="17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i/>
      <sz val="6"/>
      <name val="Arial"/>
      <family val="2"/>
    </font>
    <font>
      <b/>
      <sz val="20"/>
      <color indexed="8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sz val="14"/>
      <color rgb="FF0070C0"/>
      <name val="Arial"/>
      <family val="2"/>
    </font>
    <font>
      <b/>
      <sz val="14"/>
      <color indexed="30"/>
      <name val="Arial"/>
      <family val="2"/>
    </font>
    <font>
      <b/>
      <sz val="24"/>
      <name val="Arial"/>
      <family val="2"/>
    </font>
  </fonts>
  <fills count="6">
    <fill>
      <patternFill patternType="none"/>
    </fill>
    <fill>
      <patternFill patternType="gray125"/>
    </fill>
    <fill>
      <patternFill patternType="lightUp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63">
    <xf numFmtId="0" fontId="0" fillId="0" borderId="0" xfId="0"/>
    <xf numFmtId="0" fontId="3" fillId="0" borderId="2" xfId="0" applyFont="1" applyBorder="1" applyAlignment="1" applyProtection="1"/>
    <xf numFmtId="0" fontId="0" fillId="0" borderId="3" xfId="0" applyBorder="1" applyAlignment="1" applyProtection="1"/>
    <xf numFmtId="0" fontId="5" fillId="0" borderId="0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Protection="1"/>
    <xf numFmtId="0" fontId="3" fillId="0" borderId="1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0" fillId="0" borderId="7" xfId="0" applyBorder="1" applyProtection="1"/>
    <xf numFmtId="0" fontId="0" fillId="0" borderId="0" xfId="0" applyProtection="1"/>
    <xf numFmtId="0" fontId="0" fillId="0" borderId="2" xfId="0" applyBorder="1" applyProtection="1"/>
    <xf numFmtId="164" fontId="3" fillId="0" borderId="2" xfId="0" applyNumberFormat="1" applyFont="1" applyBorder="1" applyProtection="1"/>
    <xf numFmtId="0" fontId="3" fillId="0" borderId="10" xfId="0" applyFont="1" applyBorder="1" applyProtection="1"/>
    <xf numFmtId="164" fontId="3" fillId="0" borderId="11" xfId="0" applyNumberFormat="1" applyFont="1" applyBorder="1" applyProtection="1"/>
    <xf numFmtId="0" fontId="3" fillId="0" borderId="12" xfId="0" applyFont="1" applyBorder="1" applyProtection="1"/>
    <xf numFmtId="164" fontId="2" fillId="0" borderId="13" xfId="0" applyNumberFormat="1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14" fillId="0" borderId="16" xfId="0" applyFont="1" applyBorder="1" applyAlignment="1" applyProtection="1">
      <alignment horizontal="center"/>
    </xf>
    <xf numFmtId="0" fontId="0" fillId="0" borderId="0" xfId="0" applyBorder="1" applyAlignment="1" applyProtection="1"/>
    <xf numFmtId="0" fontId="1" fillId="0" borderId="1" xfId="0" applyNumberFormat="1" applyFont="1" applyBorder="1" applyAlignment="1" applyProtection="1">
      <alignment horizontal="center"/>
    </xf>
    <xf numFmtId="0" fontId="1" fillId="0" borderId="18" xfId="0" applyNumberFormat="1" applyFont="1" applyBorder="1" applyAlignment="1" applyProtection="1">
      <alignment horizontal="center"/>
    </xf>
    <xf numFmtId="0" fontId="5" fillId="0" borderId="0" xfId="0" applyFont="1" applyAlignment="1" applyProtection="1"/>
    <xf numFmtId="164" fontId="1" fillId="0" borderId="1" xfId="0" applyNumberFormat="1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8" xfId="0" applyFont="1" applyBorder="1" applyProtection="1"/>
    <xf numFmtId="0" fontId="3" fillId="0" borderId="19" xfId="0" applyFont="1" applyBorder="1" applyProtection="1"/>
    <xf numFmtId="0" fontId="3" fillId="0" borderId="20" xfId="0" applyFont="1" applyBorder="1" applyProtection="1"/>
    <xf numFmtId="0" fontId="3" fillId="0" borderId="11" xfId="0" applyFont="1" applyBorder="1" applyAlignment="1" applyProtection="1"/>
    <xf numFmtId="0" fontId="3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3" fillId="0" borderId="21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0" fontId="1" fillId="0" borderId="6" xfId="0" applyFont="1" applyFill="1" applyBorder="1" applyAlignment="1" applyProtection="1">
      <alignment horizontal="center"/>
    </xf>
    <xf numFmtId="164" fontId="1" fillId="0" borderId="6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6" fillId="0" borderId="0" xfId="0" applyFont="1" applyProtection="1"/>
    <xf numFmtId="0" fontId="14" fillId="0" borderId="13" xfId="0" applyFont="1" applyFill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165" fontId="20" fillId="0" borderId="1" xfId="0" applyNumberFormat="1" applyFont="1" applyBorder="1" applyAlignment="1" applyProtection="1">
      <alignment horizontal="center"/>
    </xf>
    <xf numFmtId="0" fontId="22" fillId="0" borderId="17" xfId="0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</xf>
    <xf numFmtId="165" fontId="20" fillId="0" borderId="6" xfId="0" applyNumberFormat="1" applyFont="1" applyBorder="1" applyAlignment="1" applyProtection="1">
      <alignment horizontal="center"/>
    </xf>
    <xf numFmtId="0" fontId="18" fillId="0" borderId="25" xfId="0" applyFont="1" applyBorder="1" applyAlignment="1" applyProtection="1">
      <alignment horizontal="right"/>
    </xf>
    <xf numFmtId="0" fontId="3" fillId="0" borderId="26" xfId="0" applyFont="1" applyBorder="1" applyAlignment="1" applyProtection="1">
      <alignment horizontal="right"/>
    </xf>
    <xf numFmtId="0" fontId="0" fillId="0" borderId="28" xfId="0" applyBorder="1" applyProtection="1"/>
    <xf numFmtId="164" fontId="3" fillId="0" borderId="1" xfId="0" applyNumberFormat="1" applyFont="1" applyBorder="1" applyProtection="1"/>
    <xf numFmtId="0" fontId="3" fillId="0" borderId="18" xfId="0" applyFont="1" applyBorder="1" applyProtection="1"/>
    <xf numFmtId="164" fontId="3" fillId="0" borderId="6" xfId="0" applyNumberFormat="1" applyFont="1" applyBorder="1" applyProtection="1"/>
    <xf numFmtId="0" fontId="3" fillId="0" borderId="13" xfId="0" applyFont="1" applyBorder="1" applyProtection="1"/>
    <xf numFmtId="164" fontId="9" fillId="0" borderId="8" xfId="0" applyNumberFormat="1" applyFont="1" applyBorder="1" applyProtection="1"/>
    <xf numFmtId="0" fontId="9" fillId="0" borderId="9" xfId="0" applyFont="1" applyBorder="1" applyProtection="1"/>
    <xf numFmtId="164" fontId="9" fillId="0" borderId="2" xfId="0" applyNumberFormat="1" applyFont="1" applyBorder="1" applyProtection="1"/>
    <xf numFmtId="0" fontId="9" fillId="0" borderId="10" xfId="0" applyFont="1" applyBorder="1" applyProtection="1"/>
    <xf numFmtId="164" fontId="9" fillId="0" borderId="4" xfId="0" applyNumberFormat="1" applyFont="1" applyBorder="1" applyProtection="1"/>
    <xf numFmtId="0" fontId="9" fillId="0" borderId="15" xfId="0" applyFont="1" applyBorder="1" applyProtection="1"/>
    <xf numFmtId="164" fontId="9" fillId="0" borderId="1" xfId="0" applyNumberFormat="1" applyFont="1" applyBorder="1" applyProtection="1"/>
    <xf numFmtId="0" fontId="9" fillId="0" borderId="18" xfId="0" applyFont="1" applyBorder="1" applyProtection="1"/>
    <xf numFmtId="164" fontId="23" fillId="0" borderId="6" xfId="0" applyNumberFormat="1" applyFont="1" applyBorder="1" applyAlignment="1" applyProtection="1">
      <alignment horizontal="center"/>
    </xf>
    <xf numFmtId="0" fontId="7" fillId="4" borderId="0" xfId="0" applyFont="1" applyFill="1" applyBorder="1" applyAlignment="1" applyProtection="1"/>
    <xf numFmtId="0" fontId="0" fillId="4" borderId="0" xfId="0" applyFill="1" applyBorder="1" applyAlignment="1" applyProtection="1"/>
    <xf numFmtId="0" fontId="13" fillId="4" borderId="0" xfId="0" applyFont="1" applyFill="1" applyBorder="1" applyAlignment="1" applyProtection="1">
      <alignment horizontal="left"/>
      <protection locked="0"/>
    </xf>
    <xf numFmtId="0" fontId="3" fillId="4" borderId="0" xfId="0" applyFont="1" applyFill="1" applyBorder="1" applyAlignment="1" applyProtection="1"/>
    <xf numFmtId="0" fontId="3" fillId="0" borderId="0" xfId="0" applyFont="1"/>
    <xf numFmtId="0" fontId="3" fillId="4" borderId="0" xfId="0" applyFont="1" applyFill="1" applyBorder="1" applyAlignment="1" applyProtection="1">
      <alignment horizontal="left"/>
      <protection locked="0"/>
    </xf>
    <xf numFmtId="164" fontId="12" fillId="5" borderId="1" xfId="0" applyNumberFormat="1" applyFont="1" applyFill="1" applyBorder="1" applyAlignment="1" applyProtection="1">
      <alignment horizontal="center"/>
      <protection locked="0"/>
    </xf>
    <xf numFmtId="20" fontId="11" fillId="5" borderId="17" xfId="0" applyNumberFormat="1" applyFont="1" applyFill="1" applyBorder="1" applyAlignment="1" applyProtection="1">
      <alignment horizontal="center"/>
      <protection locked="0"/>
    </xf>
    <xf numFmtId="20" fontId="11" fillId="5" borderId="27" xfId="0" applyNumberFormat="1" applyFont="1" applyFill="1" applyBorder="1" applyAlignment="1" applyProtection="1">
      <alignment horizontal="center"/>
      <protection locked="0"/>
    </xf>
    <xf numFmtId="0" fontId="0" fillId="5" borderId="7" xfId="0" applyFill="1" applyBorder="1" applyProtection="1"/>
    <xf numFmtId="0" fontId="14" fillId="0" borderId="6" xfId="0" applyFont="1" applyFill="1" applyBorder="1" applyAlignment="1" applyProtection="1">
      <alignment horizontal="center"/>
      <protection locked="0"/>
    </xf>
    <xf numFmtId="0" fontId="14" fillId="4" borderId="6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 applyProtection="1">
      <alignment horizontal="left"/>
    </xf>
    <xf numFmtId="0" fontId="9" fillId="4" borderId="0" xfId="0" applyFont="1" applyFill="1" applyBorder="1" applyAlignment="1" applyProtection="1"/>
    <xf numFmtId="0" fontId="9" fillId="4" borderId="4" xfId="0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left"/>
    </xf>
    <xf numFmtId="0" fontId="3" fillId="0" borderId="29" xfId="0" applyFont="1" applyBorder="1" applyAlignment="1" applyProtection="1">
      <alignment horizontal="center" vertical="center"/>
    </xf>
    <xf numFmtId="0" fontId="0" fillId="0" borderId="0" xfId="0" applyAlignment="1" applyProtection="1"/>
    <xf numFmtId="0" fontId="25" fillId="5" borderId="52" xfId="0" applyFont="1" applyFill="1" applyBorder="1" applyAlignment="1" applyProtection="1">
      <alignment horizontal="center"/>
      <protection locked="0"/>
    </xf>
    <xf numFmtId="0" fontId="26" fillId="5" borderId="52" xfId="0" applyFont="1" applyFill="1" applyBorder="1" applyAlignment="1" applyProtection="1">
      <alignment horizontal="center"/>
      <protection locked="0"/>
    </xf>
    <xf numFmtId="0" fontId="15" fillId="5" borderId="4" xfId="0" applyFont="1" applyFill="1" applyBorder="1" applyAlignment="1" applyProtection="1">
      <alignment horizontal="left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</xf>
    <xf numFmtId="0" fontId="7" fillId="4" borderId="31" xfId="0" applyFont="1" applyFill="1" applyBorder="1" applyAlignment="1" applyProtection="1"/>
    <xf numFmtId="0" fontId="0" fillId="4" borderId="30" xfId="0" applyFill="1" applyBorder="1" applyAlignment="1" applyProtection="1"/>
    <xf numFmtId="0" fontId="13" fillId="4" borderId="30" xfId="0" applyFont="1" applyFill="1" applyBorder="1" applyAlignment="1" applyProtection="1">
      <alignment horizontal="left"/>
      <protection locked="0"/>
    </xf>
    <xf numFmtId="0" fontId="7" fillId="4" borderId="30" xfId="0" applyFont="1" applyFill="1" applyBorder="1" applyAlignment="1" applyProtection="1"/>
    <xf numFmtId="0" fontId="13" fillId="4" borderId="36" xfId="0" applyFont="1" applyFill="1" applyBorder="1" applyAlignment="1" applyProtection="1">
      <alignment horizontal="left"/>
      <protection locked="0"/>
    </xf>
    <xf numFmtId="0" fontId="3" fillId="4" borderId="53" xfId="0" applyFont="1" applyFill="1" applyBorder="1" applyAlignment="1" applyProtection="1">
      <alignment horizontal="left"/>
    </xf>
    <xf numFmtId="0" fontId="3" fillId="4" borderId="54" xfId="0" applyFont="1" applyFill="1" applyBorder="1" applyAlignment="1" applyProtection="1">
      <alignment horizontal="left"/>
      <protection locked="0"/>
    </xf>
    <xf numFmtId="0" fontId="3" fillId="4" borderId="32" xfId="0" applyFont="1" applyFill="1" applyBorder="1" applyAlignment="1" applyProtection="1">
      <alignment horizontal="left"/>
    </xf>
    <xf numFmtId="0" fontId="9" fillId="4" borderId="33" xfId="0" applyFont="1" applyFill="1" applyBorder="1" applyAlignment="1" applyProtection="1">
      <alignment horizontal="left"/>
    </xf>
    <xf numFmtId="0" fontId="3" fillId="4" borderId="33" xfId="0" applyFont="1" applyFill="1" applyBorder="1" applyAlignment="1" applyProtection="1">
      <alignment horizontal="left"/>
      <protection locked="0"/>
    </xf>
    <xf numFmtId="0" fontId="3" fillId="4" borderId="33" xfId="0" applyFont="1" applyFill="1" applyBorder="1" applyAlignment="1" applyProtection="1">
      <alignment horizontal="center"/>
      <protection locked="0"/>
    </xf>
    <xf numFmtId="0" fontId="25" fillId="4" borderId="33" xfId="0" applyFont="1" applyFill="1" applyBorder="1" applyAlignment="1" applyProtection="1">
      <alignment horizontal="center"/>
      <protection locked="0"/>
    </xf>
    <xf numFmtId="0" fontId="3" fillId="4" borderId="33" xfId="0" applyFont="1" applyFill="1" applyBorder="1" applyAlignment="1" applyProtection="1"/>
    <xf numFmtId="0" fontId="3" fillId="4" borderId="34" xfId="0" applyFont="1" applyFill="1" applyBorder="1" applyAlignment="1" applyProtection="1">
      <alignment horizontal="left"/>
      <protection locked="0"/>
    </xf>
    <xf numFmtId="0" fontId="9" fillId="4" borderId="33" xfId="0" applyFont="1" applyFill="1" applyBorder="1" applyAlignment="1" applyProtection="1"/>
    <xf numFmtId="0" fontId="3" fillId="4" borderId="33" xfId="0" applyFont="1" applyFill="1" applyBorder="1" applyAlignment="1" applyProtection="1">
      <alignment horizontal="right"/>
      <protection locked="0"/>
    </xf>
    <xf numFmtId="0" fontId="26" fillId="4" borderId="33" xfId="0" applyFont="1" applyFill="1" applyBorder="1" applyAlignment="1" applyProtection="1">
      <alignment horizontal="center"/>
      <protection locked="0"/>
    </xf>
    <xf numFmtId="0" fontId="0" fillId="0" borderId="32" xfId="0" applyBorder="1" applyAlignment="1" applyProtection="1"/>
    <xf numFmtId="0" fontId="0" fillId="0" borderId="33" xfId="0" applyBorder="1" applyAlignment="1" applyProtection="1"/>
    <xf numFmtId="0" fontId="0" fillId="0" borderId="34" xfId="0" applyBorder="1" applyAlignment="1" applyProtection="1"/>
    <xf numFmtId="0" fontId="10" fillId="0" borderId="30" xfId="0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0" fillId="0" borderId="30" xfId="0" applyBorder="1" applyAlignment="1" applyProtection="1"/>
    <xf numFmtId="0" fontId="0" fillId="0" borderId="36" xfId="0" applyBorder="1" applyAlignment="1" applyProtection="1"/>
    <xf numFmtId="0" fontId="13" fillId="5" borderId="19" xfId="0" applyFont="1" applyFill="1" applyBorder="1" applyAlignment="1" applyProtection="1">
      <alignment horizontal="center"/>
      <protection locked="0"/>
    </xf>
    <xf numFmtId="0" fontId="13" fillId="5" borderId="30" xfId="0" applyFont="1" applyFill="1" applyBorder="1" applyAlignment="1" applyProtection="1">
      <alignment horizontal="center"/>
      <protection locked="0"/>
    </xf>
    <xf numFmtId="0" fontId="13" fillId="5" borderId="37" xfId="0" applyFont="1" applyFill="1" applyBorder="1" applyAlignment="1" applyProtection="1">
      <alignment horizontal="center"/>
      <protection locked="0"/>
    </xf>
    <xf numFmtId="0" fontId="13" fillId="5" borderId="20" xfId="0" applyFont="1" applyFill="1" applyBorder="1" applyAlignment="1" applyProtection="1">
      <alignment horizontal="center"/>
      <protection locked="0"/>
    </xf>
    <xf numFmtId="0" fontId="13" fillId="5" borderId="38" xfId="0" applyFont="1" applyFill="1" applyBorder="1" applyAlignment="1" applyProtection="1">
      <alignment horizontal="center"/>
      <protection locked="0"/>
    </xf>
    <xf numFmtId="0" fontId="13" fillId="5" borderId="39" xfId="0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5" fillId="5" borderId="6" xfId="0" applyFont="1" applyFill="1" applyBorder="1" applyAlignment="1" applyProtection="1">
      <alignment horizontal="center"/>
      <protection locked="0"/>
    </xf>
    <xf numFmtId="0" fontId="3" fillId="0" borderId="6" xfId="0" applyFont="1" applyBorder="1" applyAlignment="1" applyProtection="1"/>
    <xf numFmtId="0" fontId="3" fillId="0" borderId="11" xfId="0" applyFont="1" applyBorder="1" applyAlignment="1" applyProtection="1"/>
    <xf numFmtId="0" fontId="3" fillId="0" borderId="29" xfId="0" applyFont="1" applyBorder="1" applyAlignment="1" applyProtection="1"/>
    <xf numFmtId="0" fontId="3" fillId="0" borderId="8" xfId="0" applyFont="1" applyBorder="1" applyAlignment="1" applyProtection="1"/>
    <xf numFmtId="0" fontId="3" fillId="0" borderId="5" xfId="0" applyFont="1" applyBorder="1" applyAlignment="1" applyProtection="1"/>
    <xf numFmtId="0" fontId="3" fillId="0" borderId="2" xfId="0" applyFont="1" applyBorder="1" applyAlignment="1" applyProtection="1"/>
    <xf numFmtId="0" fontId="13" fillId="5" borderId="1" xfId="0" applyFont="1" applyFill="1" applyBorder="1" applyAlignment="1" applyProtection="1">
      <alignment horizontal="left"/>
      <protection locked="0"/>
    </xf>
    <xf numFmtId="0" fontId="13" fillId="5" borderId="6" xfId="0" applyFont="1" applyFill="1" applyBorder="1" applyAlignment="1" applyProtection="1">
      <alignment horizontal="left"/>
      <protection locked="0"/>
    </xf>
    <xf numFmtId="0" fontId="3" fillId="0" borderId="16" xfId="0" applyFont="1" applyBorder="1" applyAlignment="1" applyProtection="1"/>
    <xf numFmtId="0" fontId="13" fillId="5" borderId="4" xfId="0" applyFont="1" applyFill="1" applyBorder="1" applyAlignment="1" applyProtection="1">
      <protection locked="0"/>
    </xf>
    <xf numFmtId="14" fontId="13" fillId="5" borderId="19" xfId="0" applyNumberFormat="1" applyFont="1" applyFill="1" applyBorder="1" applyAlignment="1" applyProtection="1">
      <alignment horizontal="center"/>
      <protection locked="0"/>
    </xf>
    <xf numFmtId="14" fontId="13" fillId="5" borderId="36" xfId="0" applyNumberFormat="1" applyFont="1" applyFill="1" applyBorder="1" applyAlignment="1" applyProtection="1">
      <alignment horizontal="center"/>
      <protection locked="0"/>
    </xf>
    <xf numFmtId="14" fontId="13" fillId="5" borderId="20" xfId="0" applyNumberFormat="1" applyFont="1" applyFill="1" applyBorder="1" applyAlignment="1" applyProtection="1">
      <alignment horizontal="center"/>
      <protection locked="0"/>
    </xf>
    <xf numFmtId="14" fontId="13" fillId="5" borderId="40" xfId="0" applyNumberFormat="1" applyFont="1" applyFill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center"/>
    </xf>
    <xf numFmtId="0" fontId="14" fillId="0" borderId="35" xfId="0" applyFont="1" applyBorder="1" applyAlignment="1" applyProtection="1">
      <alignment horizontal="center"/>
    </xf>
    <xf numFmtId="164" fontId="4" fillId="0" borderId="1" xfId="0" applyNumberFormat="1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164" fontId="4" fillId="0" borderId="48" xfId="0" applyNumberFormat="1" applyFont="1" applyBorder="1" applyAlignment="1" applyProtection="1">
      <alignment horizontal="center"/>
    </xf>
    <xf numFmtId="0" fontId="4" fillId="0" borderId="49" xfId="0" applyFont="1" applyBorder="1" applyAlignment="1" applyProtection="1">
      <alignment horizontal="center"/>
    </xf>
    <xf numFmtId="20" fontId="0" fillId="0" borderId="2" xfId="0" applyNumberFormat="1" applyBorder="1" applyAlignment="1" applyProtection="1">
      <alignment horizontal="center"/>
    </xf>
    <xf numFmtId="0" fontId="0" fillId="0" borderId="43" xfId="0" applyBorder="1" applyAlignment="1" applyProtection="1"/>
    <xf numFmtId="0" fontId="0" fillId="0" borderId="10" xfId="0" applyBorder="1" applyAlignment="1" applyProtection="1"/>
    <xf numFmtId="0" fontId="0" fillId="0" borderId="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4" xfId="0" applyBorder="1" applyAlignment="1" applyProtection="1"/>
    <xf numFmtId="0" fontId="3" fillId="0" borderId="1" xfId="0" applyFont="1" applyBorder="1" applyAlignment="1" applyProtection="1"/>
    <xf numFmtId="0" fontId="3" fillId="0" borderId="25" xfId="0" quotePrefix="1" applyFont="1" applyBorder="1" applyAlignment="1" applyProtection="1"/>
    <xf numFmtId="0" fontId="0" fillId="0" borderId="17" xfId="0" applyBorder="1" applyAlignment="1" applyProtection="1"/>
    <xf numFmtId="164" fontId="2" fillId="0" borderId="6" xfId="0" applyNumberFormat="1" applyFont="1" applyBorder="1" applyAlignment="1" applyProtection="1">
      <alignment horizontal="center"/>
    </xf>
    <xf numFmtId="0" fontId="0" fillId="0" borderId="6" xfId="0" applyBorder="1" applyAlignment="1" applyProtection="1"/>
    <xf numFmtId="0" fontId="0" fillId="0" borderId="13" xfId="0" applyBorder="1" applyAlignment="1" applyProtection="1"/>
    <xf numFmtId="0" fontId="9" fillId="0" borderId="29" xfId="0" applyFont="1" applyBorder="1" applyAlignment="1" applyProtection="1"/>
    <xf numFmtId="0" fontId="9" fillId="0" borderId="4" xfId="0" applyFont="1" applyBorder="1" applyAlignment="1" applyProtection="1"/>
    <xf numFmtId="0" fontId="3" fillId="0" borderId="44" xfId="0" applyFont="1" applyBorder="1" applyAlignment="1" applyProtection="1"/>
    <xf numFmtId="0" fontId="0" fillId="0" borderId="41" xfId="0" applyBorder="1" applyAlignment="1" applyProtection="1"/>
    <xf numFmtId="0" fontId="0" fillId="0" borderId="35" xfId="0" applyBorder="1" applyAlignment="1" applyProtection="1"/>
    <xf numFmtId="0" fontId="3" fillId="0" borderId="8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left"/>
    </xf>
    <xf numFmtId="0" fontId="0" fillId="0" borderId="41" xfId="0" applyBorder="1" applyAlignment="1" applyProtection="1">
      <alignment horizontal="left"/>
    </xf>
    <xf numFmtId="0" fontId="0" fillId="0" borderId="35" xfId="0" applyBorder="1" applyAlignment="1" applyProtection="1">
      <alignment horizontal="left"/>
    </xf>
    <xf numFmtId="0" fontId="3" fillId="0" borderId="8" xfId="0" applyFont="1" applyBorder="1" applyAlignment="1" applyProtection="1">
      <alignment horizontal="center"/>
    </xf>
    <xf numFmtId="0" fontId="0" fillId="0" borderId="45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3" fillId="0" borderId="43" xfId="0" applyFont="1" applyBorder="1" applyAlignment="1" applyProtection="1"/>
    <xf numFmtId="0" fontId="3" fillId="0" borderId="17" xfId="0" applyFont="1" applyBorder="1" applyAlignment="1" applyProtection="1"/>
    <xf numFmtId="164" fontId="9" fillId="0" borderId="29" xfId="0" applyNumberFormat="1" applyFont="1" applyBorder="1" applyAlignment="1" applyProtection="1"/>
    <xf numFmtId="0" fontId="3" fillId="0" borderId="42" xfId="0" applyFont="1" applyBorder="1" applyAlignment="1" applyProtection="1"/>
    <xf numFmtId="0" fontId="0" fillId="0" borderId="24" xfId="0" applyBorder="1" applyAlignment="1" applyProtection="1"/>
    <xf numFmtId="0" fontId="9" fillId="0" borderId="16" xfId="0" applyFont="1" applyBorder="1" applyAlignment="1" applyProtection="1"/>
    <xf numFmtId="0" fontId="9" fillId="0" borderId="6" xfId="0" applyFont="1" applyBorder="1" applyAlignment="1" applyProtection="1"/>
    <xf numFmtId="0" fontId="10" fillId="0" borderId="0" xfId="0" applyFont="1" applyAlignment="1" applyProtection="1">
      <alignment horizontal="right"/>
    </xf>
    <xf numFmtId="0" fontId="21" fillId="0" borderId="0" xfId="0" applyFont="1" applyAlignment="1" applyProtection="1">
      <alignment horizontal="right"/>
    </xf>
    <xf numFmtId="164" fontId="1" fillId="0" borderId="2" xfId="0" applyNumberFormat="1" applyFont="1" applyBorder="1" applyAlignment="1" applyProtection="1">
      <alignment horizontal="center"/>
      <protection locked="0"/>
    </xf>
    <xf numFmtId="164" fontId="1" fillId="0" borderId="43" xfId="0" applyNumberFormat="1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/>
    <xf numFmtId="0" fontId="5" fillId="0" borderId="0" xfId="0" applyFont="1" applyAlignment="1" applyProtection="1"/>
    <xf numFmtId="0" fontId="6" fillId="0" borderId="0" xfId="0" applyFont="1" applyAlignment="1" applyProtection="1"/>
    <xf numFmtId="0" fontId="3" fillId="0" borderId="25" xfId="0" applyFont="1" applyBorder="1" applyAlignment="1" applyProtection="1"/>
    <xf numFmtId="0" fontId="9" fillId="0" borderId="25" xfId="0" applyFont="1" applyBorder="1" applyAlignment="1" applyProtection="1"/>
    <xf numFmtId="0" fontId="16" fillId="0" borderId="0" xfId="0" applyFont="1" applyAlignment="1" applyProtection="1">
      <alignment horizontal="right"/>
    </xf>
    <xf numFmtId="164" fontId="2" fillId="3" borderId="46" xfId="0" applyNumberFormat="1" applyFont="1" applyFill="1" applyBorder="1" applyAlignment="1" applyProtection="1">
      <alignment horizontal="center"/>
    </xf>
    <xf numFmtId="0" fontId="2" fillId="3" borderId="47" xfId="0" applyFont="1" applyFill="1" applyBorder="1" applyAlignment="1" applyProtection="1">
      <alignment horizontal="center"/>
    </xf>
    <xf numFmtId="0" fontId="0" fillId="0" borderId="30" xfId="0" applyFill="1" applyBorder="1" applyAlignment="1" applyProtection="1"/>
    <xf numFmtId="0" fontId="0" fillId="0" borderId="0" xfId="0" applyFill="1" applyBorder="1" applyAlignment="1" applyProtection="1"/>
    <xf numFmtId="0" fontId="0" fillId="0" borderId="50" xfId="0" applyFill="1" applyBorder="1" applyAlignment="1" applyProtection="1"/>
    <xf numFmtId="0" fontId="27" fillId="0" borderId="0" xfId="0" applyFont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/>
    </xf>
    <xf numFmtId="0" fontId="18" fillId="0" borderId="43" xfId="0" applyFont="1" applyFill="1" applyBorder="1" applyAlignment="1" applyProtection="1"/>
    <xf numFmtId="0" fontId="18" fillId="0" borderId="17" xfId="0" applyFont="1" applyFill="1" applyBorder="1" applyAlignment="1" applyProtection="1"/>
    <xf numFmtId="14" fontId="19" fillId="0" borderId="43" xfId="0" applyNumberFormat="1" applyFont="1" applyFill="1" applyBorder="1" applyAlignment="1" applyProtection="1">
      <alignment horizontal="center"/>
    </xf>
    <xf numFmtId="0" fontId="19" fillId="0" borderId="43" xfId="0" applyFont="1" applyFill="1" applyBorder="1" applyAlignment="1" applyProtection="1">
      <alignment horizontal="center"/>
    </xf>
    <xf numFmtId="0" fontId="19" fillId="0" borderId="17" xfId="0" applyFont="1" applyFill="1" applyBorder="1" applyAlignment="1" applyProtection="1">
      <alignment horizontal="center"/>
    </xf>
    <xf numFmtId="0" fontId="0" fillId="0" borderId="15" xfId="0" applyBorder="1" applyAlignment="1" applyProtection="1"/>
    <xf numFmtId="0" fontId="13" fillId="5" borderId="41" xfId="0" applyFont="1" applyFill="1" applyBorder="1" applyAlignment="1" applyProtection="1">
      <alignment horizontal="left"/>
      <protection locked="0"/>
    </xf>
    <xf numFmtId="0" fontId="13" fillId="5" borderId="12" xfId="0" applyFont="1" applyFill="1" applyBorder="1" applyAlignment="1" applyProtection="1">
      <alignment horizontal="left"/>
      <protection locked="0"/>
    </xf>
    <xf numFmtId="0" fontId="4" fillId="4" borderId="4" xfId="0" applyFont="1" applyFill="1" applyBorder="1" applyAlignment="1" applyProtection="1">
      <alignment horizontal="center"/>
    </xf>
    <xf numFmtId="0" fontId="4" fillId="4" borderId="4" xfId="0" applyFont="1" applyFill="1" applyBorder="1" applyAlignment="1" applyProtection="1"/>
    <xf numFmtId="0" fontId="4" fillId="4" borderId="15" xfId="0" applyFont="1" applyFill="1" applyBorder="1" applyAlignment="1" applyProtection="1"/>
    <xf numFmtId="0" fontId="7" fillId="0" borderId="8" xfId="0" applyFont="1" applyBorder="1" applyAlignment="1" applyProtection="1"/>
    <xf numFmtId="0" fontId="0" fillId="0" borderId="45" xfId="0" applyBorder="1" applyAlignment="1" applyProtection="1"/>
    <xf numFmtId="0" fontId="7" fillId="0" borderId="2" xfId="0" applyFont="1" applyBorder="1" applyAlignment="1" applyProtection="1"/>
    <xf numFmtId="0" fontId="7" fillId="0" borderId="29" xfId="0" applyFont="1" applyBorder="1" applyAlignment="1" applyProtection="1"/>
    <xf numFmtId="164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13" fillId="5" borderId="45" xfId="0" applyFont="1" applyFill="1" applyBorder="1" applyAlignment="1" applyProtection="1">
      <alignment horizontal="left"/>
      <protection locked="0"/>
    </xf>
    <xf numFmtId="0" fontId="13" fillId="5" borderId="9" xfId="0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/>
    <xf numFmtId="0" fontId="2" fillId="0" borderId="45" xfId="0" applyFont="1" applyFill="1" applyBorder="1" applyAlignment="1" applyProtection="1"/>
    <xf numFmtId="0" fontId="2" fillId="0" borderId="24" xfId="0" applyFont="1" applyFill="1" applyBorder="1" applyAlignment="1" applyProtection="1"/>
    <xf numFmtId="0" fontId="0" fillId="0" borderId="1" xfId="0" applyBorder="1" applyAlignment="1" applyProtection="1"/>
    <xf numFmtId="20" fontId="0" fillId="0" borderId="11" xfId="0" applyNumberFormat="1" applyBorder="1" applyAlignment="1" applyProtection="1">
      <alignment horizontal="center"/>
    </xf>
    <xf numFmtId="0" fontId="0" fillId="0" borderId="12" xfId="0" applyBorder="1" applyAlignment="1" applyProtection="1"/>
    <xf numFmtId="0" fontId="7" fillId="0" borderId="11" xfId="0" applyFont="1" applyBorder="1" applyAlignment="1" applyProtection="1"/>
    <xf numFmtId="0" fontId="13" fillId="5" borderId="43" xfId="0" applyFont="1" applyFill="1" applyBorder="1" applyAlignment="1" applyProtection="1">
      <alignment horizontal="left"/>
      <protection locked="0"/>
    </xf>
    <xf numFmtId="0" fontId="13" fillId="5" borderId="17" xfId="0" applyFont="1" applyFill="1" applyBorder="1" applyAlignment="1" applyProtection="1">
      <alignment horizontal="left"/>
      <protection locked="0"/>
    </xf>
    <xf numFmtId="0" fontId="9" fillId="4" borderId="29" xfId="0" applyFont="1" applyFill="1" applyBorder="1" applyAlignment="1" applyProtection="1"/>
    <xf numFmtId="0" fontId="9" fillId="4" borderId="4" xfId="0" applyFont="1" applyFill="1" applyBorder="1" applyAlignment="1" applyProtection="1"/>
    <xf numFmtId="0" fontId="13" fillId="5" borderId="35" xfId="0" applyFont="1" applyFill="1" applyBorder="1" applyAlignment="1" applyProtection="1">
      <alignment horizontal="left"/>
      <protection locked="0"/>
    </xf>
    <xf numFmtId="0" fontId="3" fillId="0" borderId="51" xfId="0" applyFont="1" applyFill="1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0" fontId="7" fillId="0" borderId="25" xfId="0" applyFont="1" applyBorder="1" applyAlignment="1" applyProtection="1"/>
    <xf numFmtId="0" fontId="7" fillId="0" borderId="44" xfId="0" applyFont="1" applyBorder="1" applyAlignment="1" applyProtection="1"/>
    <xf numFmtId="0" fontId="0" fillId="0" borderId="0" xfId="0" applyAlignment="1" applyProtection="1"/>
    <xf numFmtId="0" fontId="13" fillId="5" borderId="10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/>
    <xf numFmtId="0" fontId="3" fillId="4" borderId="15" xfId="0" applyFont="1" applyFill="1" applyBorder="1" applyAlignment="1" applyProtection="1"/>
    <xf numFmtId="0" fontId="4" fillId="0" borderId="4" xfId="0" applyFont="1" applyBorder="1" applyAlignment="1" applyProtection="1">
      <alignment horizontal="center"/>
    </xf>
    <xf numFmtId="0" fontId="4" fillId="0" borderId="15" xfId="0" applyFont="1" applyBorder="1" applyAlignment="1" applyProtection="1"/>
    <xf numFmtId="0" fontId="6" fillId="5" borderId="0" xfId="0" applyFont="1" applyFill="1" applyAlignment="1" applyProtection="1"/>
    <xf numFmtId="0" fontId="9" fillId="5" borderId="4" xfId="0" applyFont="1" applyFill="1" applyBorder="1" applyAlignment="1" applyProtection="1"/>
    <xf numFmtId="0" fontId="3" fillId="5" borderId="1" xfId="0" applyFont="1" applyFill="1" applyBorder="1" applyAlignment="1" applyProtection="1"/>
    <xf numFmtId="0" fontId="0" fillId="5" borderId="45" xfId="0" applyFill="1" applyBorder="1" applyAlignment="1" applyProtection="1">
      <alignment horizontal="center"/>
    </xf>
    <xf numFmtId="0" fontId="18" fillId="0" borderId="6" xfId="0" applyFont="1" applyBorder="1" applyAlignment="1" applyProtection="1"/>
    <xf numFmtId="0" fontId="18" fillId="0" borderId="1" xfId="0" applyFont="1" applyBorder="1" applyAlignment="1" applyProtection="1"/>
    <xf numFmtId="0" fontId="3" fillId="0" borderId="5" xfId="0" quotePrefix="1" applyFont="1" applyBorder="1" applyAlignment="1" applyProtection="1"/>
    <xf numFmtId="0" fontId="0" fillId="5" borderId="30" xfId="0" applyFill="1" applyBorder="1" applyAlignment="1" applyProtection="1"/>
    <xf numFmtId="0" fontId="0" fillId="5" borderId="0" xfId="0" applyFill="1" applyBorder="1" applyAlignment="1" applyProtection="1"/>
    <xf numFmtId="0" fontId="3" fillId="0" borderId="24" xfId="0" applyFont="1" applyBorder="1" applyAlignment="1" applyProtection="1">
      <alignment horizontal="center"/>
    </xf>
    <xf numFmtId="0" fontId="0" fillId="5" borderId="41" xfId="0" applyFill="1" applyBorder="1" applyAlignment="1" applyProtection="1">
      <alignment horizontal="left"/>
    </xf>
    <xf numFmtId="0" fontId="0" fillId="5" borderId="35" xfId="0" applyFill="1" applyBorder="1" applyAlignment="1" applyProtection="1">
      <alignment horizontal="left"/>
    </xf>
    <xf numFmtId="0" fontId="9" fillId="0" borderId="5" xfId="0" applyFont="1" applyBorder="1" applyAlignment="1" applyProtection="1"/>
    <xf numFmtId="0" fontId="4" fillId="0" borderId="1" xfId="0" applyFont="1" applyBorder="1" applyAlignment="1" applyProtection="1"/>
    <xf numFmtId="0" fontId="24" fillId="0" borderId="0" xfId="0" applyFont="1" applyFill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19050</xdr:rowOff>
    </xdr:from>
    <xdr:to>
      <xdr:col>2</xdr:col>
      <xdr:colOff>0</xdr:colOff>
      <xdr:row>0</xdr:row>
      <xdr:rowOff>695325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152400</xdr:colOff>
      <xdr:row>0</xdr:row>
      <xdr:rowOff>19050</xdr:rowOff>
    </xdr:from>
    <xdr:to>
      <xdr:col>2</xdr:col>
      <xdr:colOff>835211</xdr:colOff>
      <xdr:row>0</xdr:row>
      <xdr:rowOff>695765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1050" y="19050"/>
          <a:ext cx="682811" cy="67671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61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123825</xdr:colOff>
      <xdr:row>0</xdr:row>
      <xdr:rowOff>47625</xdr:rowOff>
    </xdr:from>
    <xdr:to>
      <xdr:col>4</xdr:col>
      <xdr:colOff>44636</xdr:colOff>
      <xdr:row>0</xdr:row>
      <xdr:rowOff>724340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5825" y="47625"/>
          <a:ext cx="682811" cy="67671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123825</xdr:colOff>
      <xdr:row>0</xdr:row>
      <xdr:rowOff>57150</xdr:rowOff>
    </xdr:from>
    <xdr:to>
      <xdr:col>4</xdr:col>
      <xdr:colOff>44636</xdr:colOff>
      <xdr:row>0</xdr:row>
      <xdr:rowOff>733865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5825" y="57150"/>
          <a:ext cx="682811" cy="67671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43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123825</xdr:colOff>
      <xdr:row>0</xdr:row>
      <xdr:rowOff>28575</xdr:rowOff>
    </xdr:from>
    <xdr:to>
      <xdr:col>4</xdr:col>
      <xdr:colOff>44636</xdr:colOff>
      <xdr:row>0</xdr:row>
      <xdr:rowOff>705290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5825" y="28575"/>
          <a:ext cx="682811" cy="67671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536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152400</xdr:colOff>
      <xdr:row>0</xdr:row>
      <xdr:rowOff>57150</xdr:rowOff>
    </xdr:from>
    <xdr:to>
      <xdr:col>4</xdr:col>
      <xdr:colOff>73211</xdr:colOff>
      <xdr:row>0</xdr:row>
      <xdr:rowOff>733865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4400" y="57150"/>
          <a:ext cx="682811" cy="67671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638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133350</xdr:colOff>
      <xdr:row>0</xdr:row>
      <xdr:rowOff>38100</xdr:rowOff>
    </xdr:from>
    <xdr:to>
      <xdr:col>4</xdr:col>
      <xdr:colOff>54161</xdr:colOff>
      <xdr:row>0</xdr:row>
      <xdr:rowOff>714815</xdr:rowOff>
    </xdr:to>
    <xdr:pic>
      <xdr:nvPicPr>
        <xdr:cNvPr id="4" name="Bild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5350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74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0</xdr:row>
      <xdr:rowOff>66675</xdr:rowOff>
    </xdr:from>
    <xdr:to>
      <xdr:col>4</xdr:col>
      <xdr:colOff>16061</xdr:colOff>
      <xdr:row>1</xdr:row>
      <xdr:rowOff>440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50" y="66675"/>
          <a:ext cx="682811" cy="67671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84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114300</xdr:colOff>
      <xdr:row>0</xdr:row>
      <xdr:rowOff>57150</xdr:rowOff>
    </xdr:from>
    <xdr:to>
      <xdr:col>4</xdr:col>
      <xdr:colOff>35111</xdr:colOff>
      <xdr:row>0</xdr:row>
      <xdr:rowOff>733865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6300" y="57150"/>
          <a:ext cx="682811" cy="676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4</xdr:col>
      <xdr:colOff>28575</xdr:colOff>
      <xdr:row>0</xdr:row>
      <xdr:rowOff>714375</xdr:rowOff>
    </xdr:to>
    <xdr:pic>
      <xdr:nvPicPr>
        <xdr:cNvPr id="2" name="Bilde 1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50" t="13812" r="14364" b="12154"/>
        <a:stretch/>
      </xdr:blipFill>
      <xdr:spPr>
        <a:xfrm>
          <a:off x="871253" y="38100"/>
          <a:ext cx="681322" cy="676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33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104775</xdr:colOff>
      <xdr:row>0</xdr:row>
      <xdr:rowOff>28575</xdr:rowOff>
    </xdr:from>
    <xdr:to>
      <xdr:col>4</xdr:col>
      <xdr:colOff>25586</xdr:colOff>
      <xdr:row>0</xdr:row>
      <xdr:rowOff>705290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6775" y="28575"/>
          <a:ext cx="682811" cy="6767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22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28575</xdr:rowOff>
    </xdr:from>
    <xdr:to>
      <xdr:col>3</xdr:col>
      <xdr:colOff>501836</xdr:colOff>
      <xdr:row>0</xdr:row>
      <xdr:rowOff>705290</xdr:rowOff>
    </xdr:to>
    <xdr:pic>
      <xdr:nvPicPr>
        <xdr:cNvPr id="5" name="Bild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28575"/>
          <a:ext cx="682811" cy="6767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12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28575</xdr:rowOff>
    </xdr:from>
    <xdr:to>
      <xdr:col>3</xdr:col>
      <xdr:colOff>501836</xdr:colOff>
      <xdr:row>0</xdr:row>
      <xdr:rowOff>705290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28575"/>
          <a:ext cx="682811" cy="6767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02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85725</xdr:colOff>
      <xdr:row>0</xdr:row>
      <xdr:rowOff>38100</xdr:rowOff>
    </xdr:from>
    <xdr:to>
      <xdr:col>4</xdr:col>
      <xdr:colOff>6536</xdr:colOff>
      <xdr:row>0</xdr:row>
      <xdr:rowOff>714815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7725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92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0</xdr:row>
      <xdr:rowOff>28575</xdr:rowOff>
    </xdr:from>
    <xdr:to>
      <xdr:col>4</xdr:col>
      <xdr:colOff>16061</xdr:colOff>
      <xdr:row>0</xdr:row>
      <xdr:rowOff>705290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50" y="28575"/>
          <a:ext cx="682811" cy="67671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81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104775</xdr:colOff>
      <xdr:row>0</xdr:row>
      <xdr:rowOff>38100</xdr:rowOff>
    </xdr:from>
    <xdr:to>
      <xdr:col>4</xdr:col>
      <xdr:colOff>25586</xdr:colOff>
      <xdr:row>0</xdr:row>
      <xdr:rowOff>714815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6775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7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104775</xdr:colOff>
      <xdr:row>0</xdr:row>
      <xdr:rowOff>38100</xdr:rowOff>
    </xdr:from>
    <xdr:to>
      <xdr:col>4</xdr:col>
      <xdr:colOff>25586</xdr:colOff>
      <xdr:row>0</xdr:row>
      <xdr:rowOff>714815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6775" y="38100"/>
          <a:ext cx="682811" cy="676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Normal="100" zoomScaleSheetLayoutView="85" workbookViewId="0">
      <selection activeCell="L27" sqref="L27"/>
    </sheetView>
  </sheetViews>
  <sheetFormatPr baseColWidth="10" defaultRowHeight="12.75" x14ac:dyDescent="0.2"/>
  <cols>
    <col min="1" max="2" width="4.7109375" customWidth="1"/>
    <col min="3" max="3" width="26.7109375" customWidth="1"/>
    <col min="4" max="4" width="11.85546875" customWidth="1"/>
    <col min="5" max="5" width="13.7109375" customWidth="1"/>
    <col min="6" max="6" width="25" customWidth="1"/>
    <col min="7" max="13" width="7.7109375" customWidth="1"/>
  </cols>
  <sheetData>
    <row r="1" spans="1:13" ht="59.25" customHeight="1" thickBot="1" x14ac:dyDescent="0.25">
      <c r="A1" s="132" t="s">
        <v>81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8.75" customHeight="1" x14ac:dyDescent="0.25">
      <c r="A2" s="137" t="s">
        <v>0</v>
      </c>
      <c r="B2" s="138"/>
      <c r="C2" s="144"/>
      <c r="D2" s="144"/>
      <c r="E2" s="25" t="s">
        <v>52</v>
      </c>
      <c r="F2" s="93"/>
      <c r="G2" s="26" t="s">
        <v>53</v>
      </c>
      <c r="H2" s="120"/>
      <c r="I2" s="121"/>
      <c r="J2" s="122"/>
      <c r="K2" s="26" t="s">
        <v>35</v>
      </c>
      <c r="L2" s="145"/>
      <c r="M2" s="146"/>
    </row>
    <row r="3" spans="1:13" ht="18.75" customHeight="1" x14ac:dyDescent="0.25">
      <c r="A3" s="139" t="s">
        <v>37</v>
      </c>
      <c r="B3" s="140"/>
      <c r="C3" s="141"/>
      <c r="D3" s="141"/>
      <c r="E3" s="141"/>
      <c r="F3" s="141"/>
      <c r="G3" s="27"/>
      <c r="H3" s="123"/>
      <c r="I3" s="124"/>
      <c r="J3" s="125"/>
      <c r="K3" s="27"/>
      <c r="L3" s="147"/>
      <c r="M3" s="148"/>
    </row>
    <row r="4" spans="1:13" ht="18.75" thickBot="1" x14ac:dyDescent="0.3">
      <c r="A4" s="143" t="s">
        <v>37</v>
      </c>
      <c r="B4" s="136"/>
      <c r="C4" s="142"/>
      <c r="D4" s="142"/>
      <c r="E4" s="142"/>
      <c r="F4" s="142"/>
      <c r="G4" s="28" t="s">
        <v>34</v>
      </c>
      <c r="H4" s="134"/>
      <c r="I4" s="134"/>
      <c r="J4" s="134"/>
      <c r="K4" s="135" t="s">
        <v>54</v>
      </c>
      <c r="L4" s="136"/>
      <c r="M4" s="88" t="s">
        <v>11</v>
      </c>
    </row>
    <row r="5" spans="1:13" ht="12" customHeight="1" thickBot="1" x14ac:dyDescent="0.3">
      <c r="A5" s="29"/>
      <c r="B5" s="29"/>
      <c r="C5" s="22"/>
      <c r="D5" s="22"/>
      <c r="E5" s="22"/>
      <c r="F5" s="22"/>
      <c r="G5" s="29"/>
      <c r="H5" s="30"/>
      <c r="I5" s="30"/>
      <c r="J5" s="30"/>
      <c r="K5" s="29"/>
      <c r="L5" s="29"/>
      <c r="M5" s="31"/>
    </row>
    <row r="6" spans="1:13" x14ac:dyDescent="0.2">
      <c r="A6" s="128" t="s">
        <v>38</v>
      </c>
      <c r="B6" s="32" t="s">
        <v>50</v>
      </c>
      <c r="C6" s="130" t="s">
        <v>31</v>
      </c>
      <c r="D6" s="130" t="s">
        <v>32</v>
      </c>
      <c r="E6" s="130" t="s">
        <v>33</v>
      </c>
      <c r="F6" s="130" t="s">
        <v>2</v>
      </c>
      <c r="G6" s="33" t="s">
        <v>18</v>
      </c>
      <c r="H6" s="33" t="s">
        <v>18</v>
      </c>
      <c r="I6" s="33" t="s">
        <v>41</v>
      </c>
      <c r="J6" s="33" t="s">
        <v>43</v>
      </c>
      <c r="K6" s="33" t="s">
        <v>45</v>
      </c>
      <c r="L6" s="33" t="s">
        <v>47</v>
      </c>
      <c r="M6" s="126" t="s">
        <v>79</v>
      </c>
    </row>
    <row r="7" spans="1:13" x14ac:dyDescent="0.2">
      <c r="A7" s="129"/>
      <c r="B7" s="34" t="s">
        <v>51</v>
      </c>
      <c r="C7" s="131"/>
      <c r="D7" s="131"/>
      <c r="E7" s="131"/>
      <c r="F7" s="131"/>
      <c r="G7" s="35" t="s">
        <v>39</v>
      </c>
      <c r="H7" s="35" t="s">
        <v>40</v>
      </c>
      <c r="I7" s="35" t="s">
        <v>42</v>
      </c>
      <c r="J7" s="35" t="s">
        <v>44</v>
      </c>
      <c r="K7" s="35" t="s">
        <v>46</v>
      </c>
      <c r="L7" s="35" t="s">
        <v>48</v>
      </c>
      <c r="M7" s="127"/>
    </row>
    <row r="8" spans="1:13" ht="18.600000000000001" customHeight="1" x14ac:dyDescent="0.2">
      <c r="A8" s="51" t="str">
        <f>IF(OR($C8="",$J8="X"),"-",RANK($I8,$I$8:$I$22,0))</f>
        <v>-</v>
      </c>
      <c r="B8" s="36" t="str">
        <f>IF(C8="","",1)</f>
        <v/>
      </c>
      <c r="C8" s="37" t="str">
        <f>IF('1'!$K$4="","",'1'!$K$4)</f>
        <v/>
      </c>
      <c r="D8" s="38" t="str">
        <f>IF('1'!$K$5="","",'1'!$K$5)</f>
        <v/>
      </c>
      <c r="E8" s="37" t="str">
        <f>IF('1'!$K$6="","",'1'!$K$6)</f>
        <v/>
      </c>
      <c r="F8" s="37" t="str">
        <f>IF('1'!$C$6="","",'1'!$C$6)</f>
        <v/>
      </c>
      <c r="G8" s="23" t="str">
        <f>IF('1'!$M$45=0,"",'1'!$M$45)</f>
        <v/>
      </c>
      <c r="H8" s="23" t="str">
        <f>IF('1'!$M$46=0,"",'1'!$M$46)</f>
        <v/>
      </c>
      <c r="I8" s="53" t="str">
        <f>IF(C8="","",IF($J8="X",('1'!$M$47*-1),'1'!$M$47))</f>
        <v/>
      </c>
      <c r="J8" s="36" t="str">
        <f>IF(OR(C8="",K8="X"),"","X")</f>
        <v/>
      </c>
      <c r="K8" s="36" t="str">
        <f>IF(C8="","",'1'!$K$49)</f>
        <v/>
      </c>
      <c r="L8" s="49"/>
      <c r="M8" s="39" t="str">
        <f>IF('1'!$M$49="","",'1'!$M$49)</f>
        <v/>
      </c>
    </row>
    <row r="9" spans="1:13" ht="18.600000000000001" customHeight="1" x14ac:dyDescent="0.2">
      <c r="A9" s="51" t="str">
        <f t="shared" ref="A9:A22" si="0">IF(OR($C9="",$J9="X"),"-",RANK($I9,$I$8:$I$22,0))</f>
        <v>-</v>
      </c>
      <c r="B9" s="36" t="str">
        <f>IF(C9="","",2)</f>
        <v/>
      </c>
      <c r="C9" s="37" t="str">
        <f>IF('2'!$K$4="","",'2'!$K$4)</f>
        <v/>
      </c>
      <c r="D9" s="38" t="str">
        <f>IF('2'!$K$5="","",'2'!$K$5)</f>
        <v/>
      </c>
      <c r="E9" s="37" t="str">
        <f>IF('2'!$K$6="","",'2'!$K$6)</f>
        <v/>
      </c>
      <c r="F9" s="37" t="str">
        <f>IF('2'!$C$6="","",'2'!$C$6)</f>
        <v/>
      </c>
      <c r="G9" s="23" t="str">
        <f>IF('2'!$M$45=0,"",'2'!$M$45)</f>
        <v/>
      </c>
      <c r="H9" s="23" t="str">
        <f>IF('2'!$M$46=0,"",'2'!$M$46)</f>
        <v/>
      </c>
      <c r="I9" s="53" t="str">
        <f>IF(C9="","",IF($J9="X",('2'!$M$47*-1),'2'!$M$47))</f>
        <v/>
      </c>
      <c r="J9" s="36" t="str">
        <f>IF(OR(C9="",K9="X"),"","X")</f>
        <v/>
      </c>
      <c r="K9" s="36" t="str">
        <f>IF(C9="","",'2'!$K$49)</f>
        <v/>
      </c>
      <c r="L9" s="49"/>
      <c r="M9" s="39" t="str">
        <f>IF('2'!$M$49="","",'2'!$M$49)</f>
        <v/>
      </c>
    </row>
    <row r="10" spans="1:13" ht="18.600000000000001" customHeight="1" x14ac:dyDescent="0.2">
      <c r="A10" s="51" t="str">
        <f t="shared" si="0"/>
        <v>-</v>
      </c>
      <c r="B10" s="36" t="str">
        <f>IF(C10="","",3)</f>
        <v/>
      </c>
      <c r="C10" s="37" t="str">
        <f>IF('3'!$K$4="","",'3'!$K$4)</f>
        <v/>
      </c>
      <c r="D10" s="38" t="str">
        <f>IF('3'!$K$5="","",'3'!$K$5)</f>
        <v/>
      </c>
      <c r="E10" s="37" t="str">
        <f>IF('3'!$K$6="","",'3'!$K$6)</f>
        <v/>
      </c>
      <c r="F10" s="37" t="str">
        <f>IF('3'!$C$6="","",'3'!$C$6)</f>
        <v/>
      </c>
      <c r="G10" s="23" t="str">
        <f>IF('3'!$M$45=0,"",'3'!$M$45)</f>
        <v/>
      </c>
      <c r="H10" s="23" t="str">
        <f>IF('3'!$M$46=0,"",'3'!$M$46)</f>
        <v/>
      </c>
      <c r="I10" s="53" t="str">
        <f>IF(C10="","",IF($J10="X",('3'!$M$47*-1),'3'!$M$47))</f>
        <v/>
      </c>
      <c r="J10" s="36" t="str">
        <f>IF(OR(C10="",K10="X"),"","X")</f>
        <v/>
      </c>
      <c r="K10" s="36" t="str">
        <f>IF(C10="","",'3'!$K$49)</f>
        <v/>
      </c>
      <c r="L10" s="49"/>
      <c r="M10" s="39" t="str">
        <f>IF('3'!$M$49="","",'3'!$M$49)</f>
        <v/>
      </c>
    </row>
    <row r="11" spans="1:13" ht="18.600000000000001" customHeight="1" x14ac:dyDescent="0.2">
      <c r="A11" s="51" t="str">
        <f t="shared" si="0"/>
        <v>-</v>
      </c>
      <c r="B11" s="36" t="str">
        <f>IF(C11="","",4)</f>
        <v/>
      </c>
      <c r="C11" s="37" t="str">
        <f>IF('4'!$K$4="","",'4'!$K$4)</f>
        <v/>
      </c>
      <c r="D11" s="38" t="str">
        <f>IF('4'!$K$5="","",'4'!$K$5)</f>
        <v/>
      </c>
      <c r="E11" s="37" t="str">
        <f>IF('4'!$K$6="","",'4'!$K$6)</f>
        <v/>
      </c>
      <c r="F11" s="37" t="str">
        <f>IF('4'!$C$6="","",'4'!$C$6)</f>
        <v/>
      </c>
      <c r="G11" s="23" t="str">
        <f>IF('4'!$M$45=0,"",'4'!$M$45)</f>
        <v/>
      </c>
      <c r="H11" s="23" t="str">
        <f>IF('4'!$M$46=0,"",'4'!$M$46)</f>
        <v/>
      </c>
      <c r="I11" s="53" t="str">
        <f>IF(C11="","",IF($J11="X",('4'!$M$47*-1),'4'!$M$47))</f>
        <v/>
      </c>
      <c r="J11" s="36" t="str">
        <f>IF(OR(C11="",K11="X"),"","X")</f>
        <v/>
      </c>
      <c r="K11" s="36" t="str">
        <f>IF(C11="","",'4'!$K$49)</f>
        <v/>
      </c>
      <c r="L11" s="49"/>
      <c r="M11" s="39" t="str">
        <f>IF('4'!$M$49="","",'4'!$M$49)</f>
        <v/>
      </c>
    </row>
    <row r="12" spans="1:13" ht="18.600000000000001" customHeight="1" x14ac:dyDescent="0.2">
      <c r="A12" s="51" t="str">
        <f t="shared" si="0"/>
        <v>-</v>
      </c>
      <c r="B12" s="36" t="str">
        <f>IF(C12="","",5)</f>
        <v/>
      </c>
      <c r="C12" s="37" t="str">
        <f>IF('5'!$K$4="","",'5'!$K$4)</f>
        <v/>
      </c>
      <c r="D12" s="38" t="str">
        <f>IF('5'!$K$5="","",'5'!$K$5)</f>
        <v/>
      </c>
      <c r="E12" s="37" t="str">
        <f>IF('5'!$K$6="","",'5'!$K$6)</f>
        <v/>
      </c>
      <c r="F12" s="37" t="str">
        <f>IF('5'!$C$6="","",'5'!$C$6)</f>
        <v/>
      </c>
      <c r="G12" s="23" t="str">
        <f>IF('5'!$M$45=0,"",'5'!$M$45)</f>
        <v/>
      </c>
      <c r="H12" s="23" t="str">
        <f>IF('5'!$M$46=0,"",'5'!$M$46)</f>
        <v/>
      </c>
      <c r="I12" s="53" t="str">
        <f>IF(C12="","",IF($J12="X",('5'!$M$47*-1),'5'!$M$47))</f>
        <v/>
      </c>
      <c r="J12" s="36" t="str">
        <f>IF(OR(C12="",K12="X"),"","X")</f>
        <v/>
      </c>
      <c r="K12" s="36" t="str">
        <f>IF(C12="","",'5'!$K$49)</f>
        <v/>
      </c>
      <c r="L12" s="49"/>
      <c r="M12" s="39" t="str">
        <f>IF('5'!$M$49="","",'5'!$M$49)</f>
        <v/>
      </c>
    </row>
    <row r="13" spans="1:13" ht="18.600000000000001" customHeight="1" x14ac:dyDescent="0.2">
      <c r="A13" s="51" t="str">
        <f t="shared" si="0"/>
        <v>-</v>
      </c>
      <c r="B13" s="36" t="str">
        <f>IF(C13="","",6)</f>
        <v/>
      </c>
      <c r="C13" s="37" t="str">
        <f>IF('6'!$K$4="","",'6'!$K$4)</f>
        <v/>
      </c>
      <c r="D13" s="38" t="str">
        <f>IF('6'!$K$5="","",'6'!$K$5)</f>
        <v/>
      </c>
      <c r="E13" s="37" t="str">
        <f>IF('6'!$K$6="","",'6'!$K$6)</f>
        <v/>
      </c>
      <c r="F13" s="37" t="str">
        <f>IF('6'!$C$6="","",'6'!$C$6)</f>
        <v/>
      </c>
      <c r="G13" s="23" t="str">
        <f>IF('6'!$M$45=0,"",'6'!$M$45)</f>
        <v/>
      </c>
      <c r="H13" s="23" t="str">
        <f>IF('6'!$M$46=0,"",'6'!$M$46)</f>
        <v/>
      </c>
      <c r="I13" s="53" t="str">
        <f>IF(C13="","",IF($J13="X",('6'!$M$47*-1),'6'!$M$47))</f>
        <v/>
      </c>
      <c r="J13" s="36" t="str">
        <f t="shared" ref="J13:J22" si="1">IF(OR(C13="",K13="X"),"","X")</f>
        <v/>
      </c>
      <c r="K13" s="36" t="str">
        <f>IF(C13="","",'6'!$K$49)</f>
        <v/>
      </c>
      <c r="L13" s="49"/>
      <c r="M13" s="39" t="str">
        <f>IF('6'!$M$49="","",'6'!$M$49)</f>
        <v/>
      </c>
    </row>
    <row r="14" spans="1:13" ht="18.600000000000001" customHeight="1" x14ac:dyDescent="0.2">
      <c r="A14" s="51" t="str">
        <f t="shared" si="0"/>
        <v>-</v>
      </c>
      <c r="B14" s="36" t="str">
        <f>IF(C14="","",7)</f>
        <v/>
      </c>
      <c r="C14" s="37" t="str">
        <f>IF('7'!$K$4="","",'7'!$K$4)</f>
        <v/>
      </c>
      <c r="D14" s="38" t="str">
        <f>IF('7'!$K$5="","",'7'!$K$5)</f>
        <v/>
      </c>
      <c r="E14" s="37" t="str">
        <f>IF('7'!$K$6="","",'7'!$K$6)</f>
        <v/>
      </c>
      <c r="F14" s="37" t="str">
        <f>IF('7'!$C$6="","",'7'!$C$6)</f>
        <v/>
      </c>
      <c r="G14" s="23" t="str">
        <f>IF('7'!$M$45=0,"",'7'!$M$45)</f>
        <v/>
      </c>
      <c r="H14" s="23" t="str">
        <f>IF('7'!$M$46=0,"",'7'!$M$46)</f>
        <v/>
      </c>
      <c r="I14" s="53" t="str">
        <f>IF(C14="","",IF($J14="X",('7'!$M$47*-1),'7'!$M$47))</f>
        <v/>
      </c>
      <c r="J14" s="36" t="str">
        <f t="shared" si="1"/>
        <v/>
      </c>
      <c r="K14" s="36" t="str">
        <f>IF(C14="","",'7'!$K$49)</f>
        <v/>
      </c>
      <c r="L14" s="49"/>
      <c r="M14" s="39" t="str">
        <f>IF('7'!$M$49="","",'7'!$M$49)</f>
        <v/>
      </c>
    </row>
    <row r="15" spans="1:13" ht="18.600000000000001" customHeight="1" x14ac:dyDescent="0.2">
      <c r="A15" s="51" t="str">
        <f t="shared" si="0"/>
        <v>-</v>
      </c>
      <c r="B15" s="36" t="str">
        <f>IF(C15="","",8)</f>
        <v/>
      </c>
      <c r="C15" s="37" t="str">
        <f>IF('8'!$K$4="","",'8'!$K$4)</f>
        <v/>
      </c>
      <c r="D15" s="38" t="str">
        <f>IF('8'!$K$5="","",'8'!$K$5)</f>
        <v/>
      </c>
      <c r="E15" s="37" t="str">
        <f>IF('8'!$K$6="","",'8'!$K$6)</f>
        <v/>
      </c>
      <c r="F15" s="37" t="str">
        <f>IF('8'!$C$6="","",'8'!$C$6)</f>
        <v/>
      </c>
      <c r="G15" s="23" t="str">
        <f>IF('8'!$M$45=0,"",'8'!$M$45)</f>
        <v/>
      </c>
      <c r="H15" s="23" t="str">
        <f>IF('8'!$M$46=0,"",'8'!$M$46)</f>
        <v/>
      </c>
      <c r="I15" s="53" t="str">
        <f>IF(C15="","",IF($J15="X",('8'!$M$47*-1),'8'!$M$47))</f>
        <v/>
      </c>
      <c r="J15" s="36" t="str">
        <f t="shared" si="1"/>
        <v/>
      </c>
      <c r="K15" s="36" t="str">
        <f>IF(C15="","",'8'!$K$49)</f>
        <v/>
      </c>
      <c r="L15" s="49"/>
      <c r="M15" s="39" t="str">
        <f>IF('8'!$M$49="","",'8'!$M$49)</f>
        <v/>
      </c>
    </row>
    <row r="16" spans="1:13" ht="18.600000000000001" customHeight="1" x14ac:dyDescent="0.2">
      <c r="A16" s="51" t="str">
        <f t="shared" si="0"/>
        <v>-</v>
      </c>
      <c r="B16" s="36" t="str">
        <f>IF(C16="","",9)</f>
        <v/>
      </c>
      <c r="C16" s="37" t="str">
        <f>IF('9'!$K$4="","",'9'!$K$4)</f>
        <v/>
      </c>
      <c r="D16" s="38" t="str">
        <f>IF('9'!$K$5="","",'9'!$K$5)</f>
        <v/>
      </c>
      <c r="E16" s="37" t="str">
        <f>IF('9'!$K$6="","",'9'!$K$6)</f>
        <v/>
      </c>
      <c r="F16" s="37" t="str">
        <f>IF('9'!$C$6="","",'9'!$C$6)</f>
        <v/>
      </c>
      <c r="G16" s="23" t="str">
        <f>IF('9'!$M$45=0,"",'9'!$M$45)</f>
        <v/>
      </c>
      <c r="H16" s="23" t="str">
        <f>IF('9'!$M$46=0,"",'9'!$M$46)</f>
        <v/>
      </c>
      <c r="I16" s="53" t="str">
        <f>IF(C16="","",IF($J16="X",('9'!$M$47*-1),'9'!$M$47))</f>
        <v/>
      </c>
      <c r="J16" s="36" t="str">
        <f t="shared" si="1"/>
        <v/>
      </c>
      <c r="K16" s="36" t="str">
        <f>IF(C16="","",'9'!$K$49)</f>
        <v/>
      </c>
      <c r="L16" s="49"/>
      <c r="M16" s="39" t="str">
        <f>IF('9'!$M$49="","",'9'!$M$49)</f>
        <v/>
      </c>
    </row>
    <row r="17" spans="1:13" ht="18.600000000000001" customHeight="1" x14ac:dyDescent="0.2">
      <c r="A17" s="51" t="str">
        <f t="shared" si="0"/>
        <v>-</v>
      </c>
      <c r="B17" s="36" t="str">
        <f>IF(C17="","",10)</f>
        <v/>
      </c>
      <c r="C17" s="37" t="str">
        <f>IF('10'!$K$4="","",'10'!$K$4)</f>
        <v/>
      </c>
      <c r="D17" s="38" t="str">
        <f>IF('10'!$K$5="","",'10'!$K$5)</f>
        <v/>
      </c>
      <c r="E17" s="37" t="str">
        <f>IF('10'!$K$6="","",'10'!$K$6)</f>
        <v/>
      </c>
      <c r="F17" s="37" t="str">
        <f>IF('10'!$C$6="","",'10'!$C$6)</f>
        <v/>
      </c>
      <c r="G17" s="23" t="str">
        <f>IF('10'!$M$45=0,"",'10'!$M$45)</f>
        <v/>
      </c>
      <c r="H17" s="23" t="str">
        <f>IF('10'!$M$46=0,"",'10'!$M$46)</f>
        <v/>
      </c>
      <c r="I17" s="53" t="str">
        <f>IF(C17="","",IF($J17="X",('10'!$M$47*-1),'10'!$M$47))</f>
        <v/>
      </c>
      <c r="J17" s="36" t="str">
        <f t="shared" si="1"/>
        <v/>
      </c>
      <c r="K17" s="36" t="str">
        <f>IF(C17="","",'10'!$K$49)</f>
        <v/>
      </c>
      <c r="L17" s="49"/>
      <c r="M17" s="39" t="str">
        <f>IF('10'!$M$49="","",'10'!$M$49)</f>
        <v/>
      </c>
    </row>
    <row r="18" spans="1:13" ht="18.600000000000001" customHeight="1" x14ac:dyDescent="0.2">
      <c r="A18" s="51" t="str">
        <f t="shared" si="0"/>
        <v>-</v>
      </c>
      <c r="B18" s="36" t="str">
        <f>IF(C18="","",11)</f>
        <v/>
      </c>
      <c r="C18" s="37" t="str">
        <f>IF('11'!$K$4="","",'11'!$K$4)</f>
        <v/>
      </c>
      <c r="D18" s="38" t="str">
        <f>IF('11'!$K$5="","",'11'!$K$5)</f>
        <v/>
      </c>
      <c r="E18" s="37" t="str">
        <f>IF('11'!$K$6="","",'11'!$K$6)</f>
        <v/>
      </c>
      <c r="F18" s="37" t="str">
        <f>IF('11'!$C$6="","",'11'!$C$6)</f>
        <v/>
      </c>
      <c r="G18" s="23" t="str">
        <f>IF('11'!$M$45=0,"",'11'!$M$45)</f>
        <v/>
      </c>
      <c r="H18" s="23" t="str">
        <f>IF('11'!$M$46=0,"",'11'!$M$46)</f>
        <v/>
      </c>
      <c r="I18" s="53" t="str">
        <f>IF(C18="","",IF($J18="X",('11'!$M$47*-1),'11'!$M$47))</f>
        <v/>
      </c>
      <c r="J18" s="36" t="str">
        <f t="shared" si="1"/>
        <v/>
      </c>
      <c r="K18" s="36" t="str">
        <f>IF(C18="","",'11'!$K$49)</f>
        <v/>
      </c>
      <c r="L18" s="49"/>
      <c r="M18" s="39" t="str">
        <f>IF('11'!$M$49="","",'11'!$M$49)</f>
        <v/>
      </c>
    </row>
    <row r="19" spans="1:13" ht="18.600000000000001" customHeight="1" x14ac:dyDescent="0.2">
      <c r="A19" s="51" t="str">
        <f t="shared" si="0"/>
        <v>-</v>
      </c>
      <c r="B19" s="36" t="str">
        <f>IF(C19="","",12)</f>
        <v/>
      </c>
      <c r="C19" s="37" t="str">
        <f>IF('12'!$K$4="","",'12'!$K$4)</f>
        <v/>
      </c>
      <c r="D19" s="38" t="str">
        <f>IF('12'!$K$5="","",'12'!$K$5)</f>
        <v/>
      </c>
      <c r="E19" s="37" t="str">
        <f>IF('12'!$K$6="","",'12'!$K$6)</f>
        <v/>
      </c>
      <c r="F19" s="37" t="str">
        <f>IF('12'!$C$6="","",'12'!$C$6)</f>
        <v/>
      </c>
      <c r="G19" s="23" t="str">
        <f>IF('12'!$M$45=0,"",'12'!$M$45)</f>
        <v/>
      </c>
      <c r="H19" s="23" t="str">
        <f>IF('12'!$M$46=0,"",'12'!$M$46)</f>
        <v/>
      </c>
      <c r="I19" s="53" t="str">
        <f>IF(C19="","",IF($J19="X",('12'!$M$47*-1),'12'!$M$47))</f>
        <v/>
      </c>
      <c r="J19" s="36" t="str">
        <f t="shared" si="1"/>
        <v/>
      </c>
      <c r="K19" s="36" t="str">
        <f>IF(C19="","",'12'!$K$49)</f>
        <v/>
      </c>
      <c r="L19" s="49"/>
      <c r="M19" s="39" t="str">
        <f>IF('12'!$M$49="","",'12'!$M$49)</f>
        <v/>
      </c>
    </row>
    <row r="20" spans="1:13" ht="18.600000000000001" customHeight="1" x14ac:dyDescent="0.2">
      <c r="A20" s="51" t="str">
        <f t="shared" si="0"/>
        <v>-</v>
      </c>
      <c r="B20" s="36" t="str">
        <f>IF(C20="","",13)</f>
        <v/>
      </c>
      <c r="C20" s="37" t="str">
        <f>IF('13'!$K$4="","",'13'!$K$4)</f>
        <v/>
      </c>
      <c r="D20" s="38" t="str">
        <f>IF('13'!$K$5="","",'13'!$K$5)</f>
        <v/>
      </c>
      <c r="E20" s="37" t="str">
        <f>IF('13'!$K$6="","",'13'!$K$6)</f>
        <v/>
      </c>
      <c r="F20" s="37" t="str">
        <f>IF('13'!$C$6="","",'13'!$C$6)</f>
        <v/>
      </c>
      <c r="G20" s="23" t="str">
        <f>IF('13'!$M$45=0,"",'13'!$M$45)</f>
        <v/>
      </c>
      <c r="H20" s="23" t="str">
        <f>IF('13'!$M$46=0,"",'13'!$M$46)</f>
        <v/>
      </c>
      <c r="I20" s="53" t="str">
        <f>IF(C20="","",IF($J20="X",('13'!$M$47*-1),'13'!$M$47))</f>
        <v/>
      </c>
      <c r="J20" s="36" t="str">
        <f t="shared" si="1"/>
        <v/>
      </c>
      <c r="K20" s="36" t="str">
        <f>IF(C20="","",'13'!$K$49)</f>
        <v/>
      </c>
      <c r="L20" s="49"/>
      <c r="M20" s="39" t="str">
        <f>IF('13'!$M$49="","",'13'!$M$49)</f>
        <v/>
      </c>
    </row>
    <row r="21" spans="1:13" ht="18.600000000000001" customHeight="1" x14ac:dyDescent="0.2">
      <c r="A21" s="51" t="str">
        <f t="shared" si="0"/>
        <v>-</v>
      </c>
      <c r="B21" s="36" t="str">
        <f>IF(C21="","",14)</f>
        <v/>
      </c>
      <c r="C21" s="37" t="str">
        <f>IF('14'!$K$4="","",'14'!$K$4)</f>
        <v/>
      </c>
      <c r="D21" s="38" t="str">
        <f>IF('14'!$K$5="","",'14'!$K$5)</f>
        <v/>
      </c>
      <c r="E21" s="37" t="str">
        <f>IF('14'!$K$6="","",'14'!$K$6)</f>
        <v/>
      </c>
      <c r="F21" s="37" t="str">
        <f>IF('14'!$C$6="","",'14'!$C$6)</f>
        <v/>
      </c>
      <c r="G21" s="23" t="str">
        <f>IF('14'!$M$45=0,"",'14'!$M$45)</f>
        <v/>
      </c>
      <c r="H21" s="23" t="str">
        <f>IF('14'!$M$46=0,"",'14'!$M$46)</f>
        <v/>
      </c>
      <c r="I21" s="53" t="str">
        <f>IF(C21="","",IF($J21="X",('14'!$M$47*-1),'14'!$M$47))</f>
        <v/>
      </c>
      <c r="J21" s="36" t="str">
        <f t="shared" si="1"/>
        <v/>
      </c>
      <c r="K21" s="36" t="str">
        <f>IF(C21="","",'14'!$K$49)</f>
        <v/>
      </c>
      <c r="L21" s="49"/>
      <c r="M21" s="39" t="str">
        <f>IF('14'!$M$49="","",'14'!$M$49)</f>
        <v/>
      </c>
    </row>
    <row r="22" spans="1:13" ht="18.600000000000001" customHeight="1" thickBot="1" x14ac:dyDescent="0.25">
      <c r="A22" s="52" t="str">
        <f t="shared" si="0"/>
        <v>-</v>
      </c>
      <c r="B22" s="40" t="str">
        <f>IF(C22="","",15)</f>
        <v/>
      </c>
      <c r="C22" s="41" t="str">
        <f>IF('15'!$K$4="","",'15'!$K$4)</f>
        <v/>
      </c>
      <c r="D22" s="42" t="str">
        <f>IF('14'!$K$5="","",'14'!$K$5)</f>
        <v/>
      </c>
      <c r="E22" s="41" t="str">
        <f>IF('15'!$K$6="","",'15'!$K$6)</f>
        <v/>
      </c>
      <c r="F22" s="41" t="str">
        <f>IF('15'!$C$6="","",'15'!$C$6)</f>
        <v/>
      </c>
      <c r="G22" s="43" t="str">
        <f>IF('15'!$M$45=0,"",'15'!$M$45)</f>
        <v/>
      </c>
      <c r="H22" s="43" t="str">
        <f>IF('15'!$M$46=0,"",'15'!$M$46)</f>
        <v/>
      </c>
      <c r="I22" s="56" t="str">
        <f>IF(C22="","",IF($J22="X",('15'!$M$47*-1),'15'!$M$47))</f>
        <v/>
      </c>
      <c r="J22" s="44" t="str">
        <f t="shared" si="1"/>
        <v/>
      </c>
      <c r="K22" s="44" t="str">
        <f>IF(C22="","",'15'!$K$49)</f>
        <v/>
      </c>
      <c r="L22" s="50"/>
      <c r="M22" s="45" t="str">
        <f>IF('15'!$M$49="","",'15'!$M$49)</f>
        <v/>
      </c>
    </row>
    <row r="23" spans="1:13" ht="12" customHeight="1" thickBo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x14ac:dyDescent="0.2">
      <c r="A24" s="117" t="s">
        <v>55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9"/>
    </row>
    <row r="25" spans="1:13" ht="38.25" customHeight="1" thickBot="1" x14ac:dyDescent="0.25">
      <c r="A25" s="113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5"/>
    </row>
    <row r="26" spans="1:13" x14ac:dyDescent="0.2">
      <c r="A26" s="46" t="s">
        <v>59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116" t="s">
        <v>82</v>
      </c>
      <c r="M26" s="116"/>
    </row>
  </sheetData>
  <mergeCells count="20">
    <mergeCell ref="A1:M1"/>
    <mergeCell ref="H4:J4"/>
    <mergeCell ref="K4:L4"/>
    <mergeCell ref="A2:B2"/>
    <mergeCell ref="A3:B3"/>
    <mergeCell ref="C3:F3"/>
    <mergeCell ref="C4:F4"/>
    <mergeCell ref="A4:B4"/>
    <mergeCell ref="C2:D2"/>
    <mergeCell ref="L2:M3"/>
    <mergeCell ref="A25:M25"/>
    <mergeCell ref="L26:M26"/>
    <mergeCell ref="A24:M24"/>
    <mergeCell ref="H2:J3"/>
    <mergeCell ref="M6:M7"/>
    <mergeCell ref="A6:A7"/>
    <mergeCell ref="F6:F7"/>
    <mergeCell ref="D6:D7"/>
    <mergeCell ref="C6:C7"/>
    <mergeCell ref="E6:E7"/>
  </mergeCells>
  <phoneticPr fontId="0" type="noConversion"/>
  <pageMargins left="0.51181102362204722" right="0.51181102362204722" top="0.51181102362204722" bottom="0.51181102362204722" header="0.51181102362204722" footer="0.51181102362204722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Normal="70" zoomScaleSheetLayoutView="85" workbookViewId="0">
      <selection activeCell="C2" sqref="C2:D2"/>
    </sheetView>
  </sheetViews>
  <sheetFormatPr baseColWidth="10" defaultRowHeight="12.75" x14ac:dyDescent="0.2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 x14ac:dyDescent="0.2">
      <c r="A1" s="90"/>
      <c r="B1" s="90"/>
      <c r="C1" s="238"/>
      <c r="D1" s="238"/>
      <c r="E1" s="238"/>
      <c r="F1" s="203" t="str">
        <f>'1'!F1:P1</f>
        <v>Kl. A - DOMMERPROTOKOLL</v>
      </c>
      <c r="G1" s="203"/>
      <c r="H1" s="203"/>
      <c r="I1" s="203"/>
      <c r="J1" s="203"/>
      <c r="K1" s="203"/>
      <c r="L1" s="203"/>
      <c r="M1" s="203"/>
      <c r="N1" s="203"/>
    </row>
    <row r="2" spans="1:14" ht="26.25" x14ac:dyDescent="0.4">
      <c r="A2" s="140" t="str">
        <f>'1'!A2:B2</f>
        <v>Dato:</v>
      </c>
      <c r="B2" s="180"/>
      <c r="C2" s="207" t="str">
        <f>IF(Resultatskj!L2="","",Resultatskj!L2)</f>
        <v/>
      </c>
      <c r="D2" s="208"/>
      <c r="E2" s="208"/>
      <c r="F2" s="209"/>
      <c r="G2" s="2"/>
      <c r="H2" s="1" t="str">
        <f>'1'!H2</f>
        <v>Gruppe:</v>
      </c>
      <c r="I2" s="204" t="str">
        <f>IF(Resultatskj!H4="","",Resultatskj!H4)</f>
        <v/>
      </c>
      <c r="J2" s="205"/>
      <c r="K2" s="206"/>
      <c r="L2" s="3"/>
      <c r="M2" s="1" t="s">
        <v>78</v>
      </c>
      <c r="N2" s="54" t="str">
        <f>Resultatskj!B16</f>
        <v/>
      </c>
    </row>
    <row r="3" spans="1:14" ht="5.0999999999999996" customHeight="1" thickBot="1" x14ac:dyDescent="0.2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ht="15.75" x14ac:dyDescent="0.25">
      <c r="A4" s="219" t="str">
        <f>'1'!A4:B4</f>
        <v>Arrangør:</v>
      </c>
      <c r="B4" s="216"/>
      <c r="C4" s="226" t="str">
        <f>IF(Resultatskj!$C$2="","",Resultatskj!$C$2)</f>
        <v/>
      </c>
      <c r="D4" s="226"/>
      <c r="E4" s="226"/>
      <c r="F4" s="226"/>
      <c r="G4" s="226"/>
      <c r="H4" s="227"/>
      <c r="I4" s="216" t="str">
        <f>'1'!I4:J4</f>
        <v>Hundens navn:</v>
      </c>
      <c r="J4" s="217"/>
      <c r="K4" s="223"/>
      <c r="L4" s="223"/>
      <c r="M4" s="223"/>
      <c r="N4" s="224"/>
    </row>
    <row r="5" spans="1:14" ht="15.75" x14ac:dyDescent="0.25">
      <c r="A5" s="239" t="str">
        <f>'1'!A5:B5</f>
        <v>Fører:</v>
      </c>
      <c r="B5" s="156"/>
      <c r="C5" s="232"/>
      <c r="D5" s="232"/>
      <c r="E5" s="232"/>
      <c r="F5" s="232"/>
      <c r="G5" s="232"/>
      <c r="H5" s="233"/>
      <c r="I5" s="218" t="str">
        <f>'1'!I5:J5</f>
        <v>Reg.nr.:</v>
      </c>
      <c r="J5" s="156"/>
      <c r="K5" s="232"/>
      <c r="L5" s="232"/>
      <c r="M5" s="232"/>
      <c r="N5" s="242"/>
    </row>
    <row r="6" spans="1:14" ht="16.5" thickBot="1" x14ac:dyDescent="0.3">
      <c r="A6" s="240" t="str">
        <f>'1'!A6:B6</f>
        <v>Klubb:</v>
      </c>
      <c r="B6" s="170"/>
      <c r="C6" s="211"/>
      <c r="D6" s="211"/>
      <c r="E6" s="211"/>
      <c r="F6" s="211"/>
      <c r="G6" s="211"/>
      <c r="H6" s="236"/>
      <c r="I6" s="231" t="str">
        <f>'1'!I6:J6</f>
        <v>Rase:</v>
      </c>
      <c r="J6" s="170"/>
      <c r="K6" s="211"/>
      <c r="L6" s="211"/>
      <c r="M6" s="211"/>
      <c r="N6" s="212"/>
    </row>
    <row r="7" spans="1:14" ht="9.9499999999999993" customHeight="1" thickBot="1" x14ac:dyDescent="0.3">
      <c r="A7" s="73"/>
      <c r="B7" s="74"/>
      <c r="C7" s="75"/>
      <c r="D7" s="75"/>
      <c r="E7" s="75"/>
      <c r="F7" s="75"/>
      <c r="G7" s="75"/>
      <c r="H7" s="75"/>
      <c r="I7" s="73"/>
      <c r="J7" s="74"/>
      <c r="K7" s="75"/>
      <c r="L7" s="75"/>
      <c r="M7" s="75"/>
      <c r="N7" s="75"/>
    </row>
    <row r="8" spans="1:14" ht="3.95" customHeight="1" thickBot="1" x14ac:dyDescent="0.3">
      <c r="A8" s="96"/>
      <c r="B8" s="97"/>
      <c r="C8" s="98"/>
      <c r="D8" s="98"/>
      <c r="E8" s="98"/>
      <c r="F8" s="98"/>
      <c r="G8" s="98"/>
      <c r="H8" s="98"/>
      <c r="I8" s="99"/>
      <c r="J8" s="97"/>
      <c r="K8" s="98"/>
      <c r="L8" s="98"/>
      <c r="M8" s="98"/>
      <c r="N8" s="100"/>
    </row>
    <row r="9" spans="1:14" s="77" customFormat="1" ht="14.25" customHeight="1" thickBot="1" x14ac:dyDescent="0.3">
      <c r="A9" s="101"/>
      <c r="B9" s="86" t="s">
        <v>77</v>
      </c>
      <c r="C9" s="78"/>
      <c r="D9" s="94" t="s">
        <v>74</v>
      </c>
      <c r="E9" s="92"/>
      <c r="F9" s="78"/>
      <c r="G9" s="78"/>
      <c r="H9" s="94" t="s">
        <v>75</v>
      </c>
      <c r="I9" s="92"/>
      <c r="J9" s="76"/>
      <c r="K9" s="94" t="s">
        <v>76</v>
      </c>
      <c r="L9" s="92"/>
      <c r="M9" s="78"/>
      <c r="N9" s="102"/>
    </row>
    <row r="10" spans="1:14" s="77" customFormat="1" ht="3.95" customHeight="1" thickBot="1" x14ac:dyDescent="0.3">
      <c r="A10" s="103"/>
      <c r="B10" s="110"/>
      <c r="C10" s="105"/>
      <c r="D10" s="111"/>
      <c r="E10" s="112"/>
      <c r="F10" s="105"/>
      <c r="G10" s="105"/>
      <c r="H10" s="111"/>
      <c r="I10" s="112"/>
      <c r="J10" s="108"/>
      <c r="K10" s="111"/>
      <c r="L10" s="112"/>
      <c r="M10" s="105"/>
      <c r="N10" s="109"/>
    </row>
    <row r="11" spans="1:14" ht="9.9499999999999993" customHeight="1" x14ac:dyDescent="0.25">
      <c r="A11" s="73"/>
      <c r="B11" s="74"/>
      <c r="C11" s="75"/>
      <c r="D11" s="75"/>
      <c r="E11" s="75"/>
      <c r="F11" s="75"/>
      <c r="G11" s="75"/>
      <c r="H11" s="75"/>
      <c r="I11" s="73"/>
      <c r="J11" s="74"/>
      <c r="K11" s="75"/>
      <c r="L11" s="75"/>
      <c r="M11" s="75"/>
      <c r="N11" s="75"/>
    </row>
    <row r="12" spans="1:14" ht="18.75" thickBot="1" x14ac:dyDescent="0.3">
      <c r="A12" s="193" t="str">
        <f>'1'!A12</f>
        <v>Lydighet: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</row>
    <row r="13" spans="1:14" s="77" customFormat="1" ht="12" x14ac:dyDescent="0.2">
      <c r="A13" s="234" t="str">
        <f>'1'!A13</f>
        <v>Øvelser:</v>
      </c>
      <c r="B13" s="235"/>
      <c r="C13" s="235"/>
      <c r="D13" s="235"/>
      <c r="E13" s="235"/>
      <c r="F13" s="87" t="s">
        <v>16</v>
      </c>
      <c r="G13" s="87" t="s">
        <v>17</v>
      </c>
      <c r="H13" s="87" t="s">
        <v>18</v>
      </c>
      <c r="I13" s="243"/>
      <c r="J13" s="244"/>
      <c r="K13" s="244"/>
      <c r="L13" s="244"/>
      <c r="M13" s="244"/>
      <c r="N13" s="245"/>
    </row>
    <row r="14" spans="1:14" ht="14.25" x14ac:dyDescent="0.2">
      <c r="A14" s="5">
        <f>'1'!A14</f>
        <v>1</v>
      </c>
      <c r="B14" s="161" t="str">
        <f>'1'!B14</f>
        <v>Fri ved foten</v>
      </c>
      <c r="C14" s="161"/>
      <c r="D14" s="161"/>
      <c r="E14" s="161"/>
      <c r="F14" s="6">
        <v>3</v>
      </c>
      <c r="G14" s="79"/>
      <c r="H14" s="20" t="str">
        <f t="shared" ref="H14:H23" si="0">IF(G14="","",IF(G14=0,"I.G.",G14*F14))</f>
        <v/>
      </c>
      <c r="I14" s="220"/>
      <c r="J14" s="221"/>
      <c r="K14" s="221"/>
      <c r="L14" s="221"/>
      <c r="M14" s="221"/>
      <c r="N14" s="222"/>
    </row>
    <row r="15" spans="1:14" ht="14.25" x14ac:dyDescent="0.2">
      <c r="A15" s="5">
        <f>'1'!A15</f>
        <v>2</v>
      </c>
      <c r="B15" s="161" t="str">
        <f>'1'!B15</f>
        <v>Innkalling m/stå og dekk</v>
      </c>
      <c r="C15" s="161"/>
      <c r="D15" s="161"/>
      <c r="E15" s="161"/>
      <c r="F15" s="6">
        <v>3</v>
      </c>
      <c r="G15" s="79"/>
      <c r="H15" s="20" t="str">
        <f t="shared" si="0"/>
        <v/>
      </c>
      <c r="I15" s="220"/>
      <c r="J15" s="221"/>
      <c r="K15" s="221"/>
      <c r="L15" s="221"/>
      <c r="M15" s="221"/>
      <c r="N15" s="222"/>
    </row>
    <row r="16" spans="1:14" ht="14.25" x14ac:dyDescent="0.2">
      <c r="A16" s="5">
        <f>'1'!A16</f>
        <v>3</v>
      </c>
      <c r="B16" s="161" t="str">
        <f>'1'!B16</f>
        <v>Fremadsending</v>
      </c>
      <c r="C16" s="161"/>
      <c r="D16" s="161"/>
      <c r="E16" s="161"/>
      <c r="F16" s="6">
        <v>3</v>
      </c>
      <c r="G16" s="79"/>
      <c r="H16" s="20" t="str">
        <f t="shared" si="0"/>
        <v/>
      </c>
      <c r="I16" s="220"/>
      <c r="J16" s="221"/>
      <c r="K16" s="221"/>
      <c r="L16" s="221"/>
      <c r="M16" s="221"/>
      <c r="N16" s="222"/>
    </row>
    <row r="17" spans="1:14" ht="14.25" x14ac:dyDescent="0.2">
      <c r="A17" s="5">
        <f>'1'!A17</f>
        <v>4</v>
      </c>
      <c r="B17" s="161" t="str">
        <f>'1'!B17</f>
        <v>Kryp</v>
      </c>
      <c r="C17" s="161"/>
      <c r="D17" s="161"/>
      <c r="E17" s="161"/>
      <c r="F17" s="6">
        <v>3</v>
      </c>
      <c r="G17" s="79"/>
      <c r="H17" s="20" t="str">
        <f t="shared" si="0"/>
        <v/>
      </c>
      <c r="I17" s="220"/>
      <c r="J17" s="221"/>
      <c r="K17" s="221"/>
      <c r="L17" s="221"/>
      <c r="M17" s="221"/>
      <c r="N17" s="222"/>
    </row>
    <row r="18" spans="1:14" ht="14.25" x14ac:dyDescent="0.2">
      <c r="A18" s="5">
        <f>'1'!A18</f>
        <v>5</v>
      </c>
      <c r="B18" s="161" t="str">
        <f>'1'!B18</f>
        <v>Hals på kommando</v>
      </c>
      <c r="C18" s="161"/>
      <c r="D18" s="161"/>
      <c r="E18" s="161"/>
      <c r="F18" s="6">
        <v>2</v>
      </c>
      <c r="G18" s="79"/>
      <c r="H18" s="20" t="str">
        <f t="shared" si="0"/>
        <v/>
      </c>
      <c r="I18" s="220"/>
      <c r="J18" s="221"/>
      <c r="K18" s="221"/>
      <c r="L18" s="221"/>
      <c r="M18" s="221"/>
      <c r="N18" s="222"/>
    </row>
    <row r="19" spans="1:14" ht="14.25" x14ac:dyDescent="0.2">
      <c r="A19" s="5">
        <f>'1'!A19</f>
        <v>6</v>
      </c>
      <c r="B19" s="161" t="str">
        <f>'1'!B19</f>
        <v>Apportering metallapport</v>
      </c>
      <c r="C19" s="161"/>
      <c r="D19" s="161"/>
      <c r="E19" s="161"/>
      <c r="F19" s="6">
        <v>3</v>
      </c>
      <c r="G19" s="79"/>
      <c r="H19" s="20" t="str">
        <f t="shared" si="0"/>
        <v/>
      </c>
      <c r="I19" s="220"/>
      <c r="J19" s="221"/>
      <c r="K19" s="221"/>
      <c r="L19" s="221"/>
      <c r="M19" s="221"/>
      <c r="N19" s="222"/>
    </row>
    <row r="20" spans="1:14" ht="14.25" x14ac:dyDescent="0.2">
      <c r="A20" s="5">
        <f>'1'!A20</f>
        <v>7</v>
      </c>
      <c r="B20" s="161" t="str">
        <f>'1'!B20</f>
        <v>Apportering tung gjenstand</v>
      </c>
      <c r="C20" s="161"/>
      <c r="D20" s="161"/>
      <c r="E20" s="161"/>
      <c r="F20" s="6">
        <v>3</v>
      </c>
      <c r="G20" s="79"/>
      <c r="H20" s="20" t="str">
        <f t="shared" si="0"/>
        <v/>
      </c>
      <c r="I20" s="220"/>
      <c r="J20" s="221"/>
      <c r="K20" s="221"/>
      <c r="L20" s="221"/>
      <c r="M20" s="221"/>
      <c r="N20" s="222"/>
    </row>
    <row r="21" spans="1:14" ht="14.25" x14ac:dyDescent="0.2">
      <c r="A21" s="5">
        <f>'1'!A21</f>
        <v>8</v>
      </c>
      <c r="B21" s="161" t="s">
        <v>64</v>
      </c>
      <c r="C21" s="161"/>
      <c r="D21" s="161"/>
      <c r="E21" s="161"/>
      <c r="F21" s="6">
        <v>2</v>
      </c>
      <c r="G21" s="79"/>
      <c r="H21" s="20" t="str">
        <f t="shared" si="0"/>
        <v/>
      </c>
      <c r="I21" s="220"/>
      <c r="J21" s="221"/>
      <c r="K21" s="221"/>
      <c r="L21" s="221"/>
      <c r="M21" s="221"/>
      <c r="N21" s="222"/>
    </row>
    <row r="22" spans="1:14" ht="14.25" x14ac:dyDescent="0.2">
      <c r="A22" s="5">
        <f>'1'!A22</f>
        <v>9</v>
      </c>
      <c r="B22" s="161" t="str">
        <f>'1'!B22</f>
        <v>Stigeklatring</v>
      </c>
      <c r="C22" s="161"/>
      <c r="D22" s="161"/>
      <c r="E22" s="161"/>
      <c r="F22" s="6">
        <v>2</v>
      </c>
      <c r="G22" s="79"/>
      <c r="H22" s="20" t="str">
        <f t="shared" si="0"/>
        <v/>
      </c>
      <c r="I22" s="220"/>
      <c r="J22" s="221"/>
      <c r="K22" s="221"/>
      <c r="L22" s="221"/>
      <c r="M22" s="221"/>
      <c r="N22" s="222"/>
    </row>
    <row r="23" spans="1:14" ht="14.25" x14ac:dyDescent="0.2">
      <c r="A23" s="5">
        <f>'1'!A23</f>
        <v>10</v>
      </c>
      <c r="B23" s="161" t="str">
        <f>'1'!B23</f>
        <v>Fellesdekk</v>
      </c>
      <c r="C23" s="161"/>
      <c r="D23" s="161"/>
      <c r="E23" s="161"/>
      <c r="F23" s="6">
        <v>2</v>
      </c>
      <c r="G23" s="79"/>
      <c r="H23" s="20" t="str">
        <f t="shared" si="0"/>
        <v/>
      </c>
      <c r="I23" s="220"/>
      <c r="J23" s="221"/>
      <c r="K23" s="221"/>
      <c r="L23" s="221"/>
      <c r="M23" s="221"/>
      <c r="N23" s="222"/>
    </row>
    <row r="24" spans="1:14" ht="16.5" thickBot="1" x14ac:dyDescent="0.3">
      <c r="A24" s="185" t="str">
        <f>'1'!A24</f>
        <v>Sum lydighet:</v>
      </c>
      <c r="B24" s="186"/>
      <c r="C24" s="186"/>
      <c r="D24" s="186"/>
      <c r="E24" s="186"/>
      <c r="F24" s="7">
        <f>SUM(F14:F23)</f>
        <v>26</v>
      </c>
      <c r="G24" s="82"/>
      <c r="H24" s="72">
        <f>SUM(H14:H23)</f>
        <v>0</v>
      </c>
      <c r="I24" s="164"/>
      <c r="J24" s="165"/>
      <c r="K24" s="165"/>
      <c r="L24" s="165"/>
      <c r="M24" s="165"/>
      <c r="N24" s="166"/>
    </row>
    <row r="25" spans="1:14" ht="18.75" thickBot="1" x14ac:dyDescent="0.3">
      <c r="A25" s="193" t="str">
        <f>'1'!A25</f>
        <v>Sporgruppen:</v>
      </c>
      <c r="B25" s="194"/>
      <c r="C25" s="194"/>
      <c r="D25" s="194"/>
      <c r="E25" s="194"/>
      <c r="F25" s="194"/>
      <c r="G25" s="248"/>
      <c r="H25" s="194"/>
      <c r="I25" s="194"/>
      <c r="J25" s="194"/>
      <c r="K25" s="194"/>
      <c r="L25" s="194"/>
      <c r="M25" s="194"/>
      <c r="N25" s="194"/>
    </row>
    <row r="26" spans="1:14" x14ac:dyDescent="0.2">
      <c r="A26" s="167" t="str">
        <f>'1'!A26</f>
        <v>Øvelser:</v>
      </c>
      <c r="B26" s="168"/>
      <c r="C26" s="168"/>
      <c r="D26" s="168"/>
      <c r="E26" s="168"/>
      <c r="F26" s="48" t="s">
        <v>16</v>
      </c>
      <c r="G26" s="48" t="s">
        <v>17</v>
      </c>
      <c r="H26" s="48" t="s">
        <v>18</v>
      </c>
      <c r="I26" s="246"/>
      <c r="J26" s="192"/>
      <c r="K26" s="192"/>
      <c r="L26" s="192"/>
      <c r="M26" s="192"/>
      <c r="N26" s="247"/>
    </row>
    <row r="27" spans="1:14" ht="14.25" x14ac:dyDescent="0.2">
      <c r="A27" s="5">
        <f>'1'!A27</f>
        <v>11</v>
      </c>
      <c r="B27" s="161" t="str">
        <f>'1'!B27</f>
        <v>Feltsøk</v>
      </c>
      <c r="C27" s="161"/>
      <c r="D27" s="161"/>
      <c r="E27" s="161"/>
      <c r="F27" s="6">
        <v>10</v>
      </c>
      <c r="G27" s="79"/>
      <c r="H27" s="20" t="str">
        <f>IF(G27="","",IF(G27=0,"I.G.",G27*F27))</f>
        <v/>
      </c>
      <c r="I27" s="220"/>
      <c r="J27" s="221"/>
      <c r="K27" s="221"/>
      <c r="L27" s="221"/>
      <c r="M27" s="221"/>
      <c r="N27" s="222"/>
    </row>
    <row r="28" spans="1:14" ht="14.25" x14ac:dyDescent="0.2">
      <c r="A28" s="5">
        <f>'1'!A28</f>
        <v>12</v>
      </c>
      <c r="B28" s="161" t="str">
        <f>'1'!B28</f>
        <v>Sporoppsøk</v>
      </c>
      <c r="C28" s="161"/>
      <c r="D28" s="161"/>
      <c r="E28" s="161"/>
      <c r="F28" s="6">
        <v>5</v>
      </c>
      <c r="G28" s="79"/>
      <c r="H28" s="20" t="str">
        <f>IF(G28="","",IF(G28=0,"I.G.",G28*F28))</f>
        <v/>
      </c>
      <c r="I28" s="189"/>
      <c r="J28" s="190"/>
      <c r="K28" s="190"/>
      <c r="L28" s="190"/>
      <c r="M28" s="190"/>
      <c r="N28" s="191"/>
    </row>
    <row r="29" spans="1:14" ht="14.25" x14ac:dyDescent="0.2">
      <c r="A29" s="5">
        <f>'1'!A29</f>
        <v>13</v>
      </c>
      <c r="B29" s="161" t="str">
        <f>'1'!B29</f>
        <v>Spor</v>
      </c>
      <c r="C29" s="161"/>
      <c r="D29" s="161"/>
      <c r="E29" s="161"/>
      <c r="F29" s="6">
        <v>24</v>
      </c>
      <c r="G29" s="79"/>
      <c r="H29" s="20" t="str">
        <f>IF(G29="","",IF(G29=0,"I.G.",G29*F29))</f>
        <v/>
      </c>
      <c r="I29" s="189"/>
      <c r="J29" s="190"/>
      <c r="K29" s="190"/>
      <c r="L29" s="190"/>
      <c r="M29" s="190"/>
      <c r="N29" s="191"/>
    </row>
    <row r="30" spans="1:14" ht="16.5" thickBot="1" x14ac:dyDescent="0.3">
      <c r="A30" s="185" t="str">
        <f>'1'!A30</f>
        <v>Sum spesialøvelser:</v>
      </c>
      <c r="B30" s="186"/>
      <c r="C30" s="186"/>
      <c r="D30" s="186"/>
      <c r="E30" s="186"/>
      <c r="F30" s="7">
        <f>SUM(F27:F29)</f>
        <v>39</v>
      </c>
      <c r="G30" s="82"/>
      <c r="H30" s="72" t="str">
        <f>IF(AND(H27="",H28="",H29=""),"",SUM(H27:H29))</f>
        <v/>
      </c>
      <c r="I30" s="164"/>
      <c r="J30" s="165"/>
      <c r="K30" s="165"/>
      <c r="L30" s="165"/>
      <c r="M30" s="165"/>
      <c r="N30" s="166"/>
    </row>
    <row r="31" spans="1:14" ht="18.75" thickBot="1" x14ac:dyDescent="0.3">
      <c r="A31" s="193" t="str">
        <f>'1'!A31</f>
        <v>Runderingsgruppen:</v>
      </c>
      <c r="B31" s="194"/>
      <c r="C31" s="194"/>
      <c r="D31" s="194"/>
      <c r="E31" s="194"/>
      <c r="F31" s="194"/>
      <c r="G31" s="248"/>
      <c r="H31" s="194"/>
      <c r="I31" s="194"/>
      <c r="J31" s="194"/>
      <c r="K31" s="194"/>
      <c r="L31" s="194"/>
      <c r="M31" s="194"/>
      <c r="N31" s="194"/>
    </row>
    <row r="32" spans="1:14" x14ac:dyDescent="0.2">
      <c r="A32" s="167" t="str">
        <f>'1'!A32</f>
        <v>Øvelser:</v>
      </c>
      <c r="B32" s="168"/>
      <c r="C32" s="168"/>
      <c r="D32" s="168"/>
      <c r="E32" s="168"/>
      <c r="F32" s="48" t="s">
        <v>16</v>
      </c>
      <c r="G32" s="48" t="s">
        <v>17</v>
      </c>
      <c r="H32" s="48" t="s">
        <v>18</v>
      </c>
      <c r="I32" s="246"/>
      <c r="J32" s="192"/>
      <c r="K32" s="192"/>
      <c r="L32" s="192"/>
      <c r="M32" s="192"/>
      <c r="N32" s="247"/>
    </row>
    <row r="33" spans="1:14" ht="14.25" x14ac:dyDescent="0.2">
      <c r="A33" s="5">
        <f>'1'!A33</f>
        <v>11</v>
      </c>
      <c r="B33" s="161" t="str">
        <f>'1'!B33</f>
        <v>Feltsøk</v>
      </c>
      <c r="C33" s="161"/>
      <c r="D33" s="161"/>
      <c r="E33" s="161"/>
      <c r="F33" s="6">
        <v>10</v>
      </c>
      <c r="G33" s="79"/>
      <c r="H33" s="20" t="str">
        <f>IF(G33="","",IF(G33=0,"I.G.",G33*F33))</f>
        <v/>
      </c>
      <c r="I33" s="220"/>
      <c r="J33" s="221"/>
      <c r="K33" s="221"/>
      <c r="L33" s="221"/>
      <c r="M33" s="221"/>
      <c r="N33" s="222"/>
    </row>
    <row r="34" spans="1:14" ht="14.25" x14ac:dyDescent="0.2">
      <c r="A34" s="5">
        <f>'1'!A34</f>
        <v>12</v>
      </c>
      <c r="B34" s="161" t="str">
        <f>'1'!B34</f>
        <v>Rundering</v>
      </c>
      <c r="C34" s="161"/>
      <c r="D34" s="161"/>
      <c r="E34" s="161"/>
      <c r="F34" s="6">
        <f>'1'!F34</f>
        <v>29</v>
      </c>
      <c r="G34" s="79"/>
      <c r="H34" s="20" t="str">
        <f>IF(G34="","",IF(G34=0,"I.G.",G34*F34))</f>
        <v/>
      </c>
      <c r="I34" s="220"/>
      <c r="J34" s="221"/>
      <c r="K34" s="221"/>
      <c r="L34" s="221"/>
      <c r="M34" s="221"/>
      <c r="N34" s="222"/>
    </row>
    <row r="35" spans="1:14" ht="18.75" customHeight="1" thickBot="1" x14ac:dyDescent="0.3">
      <c r="A35" s="185" t="str">
        <f>'1'!A35</f>
        <v>Sum spesialøvelser:</v>
      </c>
      <c r="B35" s="186"/>
      <c r="C35" s="186"/>
      <c r="D35" s="186"/>
      <c r="E35" s="186"/>
      <c r="F35" s="7">
        <f>SUM(F33:F34)</f>
        <v>39</v>
      </c>
      <c r="G35" s="8"/>
      <c r="H35" s="72" t="str">
        <f>IF(AND(H33="",H34=""),"",SUM(H33:H34))</f>
        <v/>
      </c>
      <c r="I35" s="164"/>
      <c r="J35" s="165" t="s">
        <v>22</v>
      </c>
      <c r="K35" s="165"/>
      <c r="L35" s="165"/>
      <c r="M35" s="165">
        <v>300</v>
      </c>
      <c r="N35" s="166" t="s">
        <v>24</v>
      </c>
    </row>
    <row r="36" spans="1:14" ht="18.75" thickBot="1" x14ac:dyDescent="0.3">
      <c r="A36" s="193" t="str">
        <f>'1'!A36</f>
        <v>Rapportgruppen:</v>
      </c>
      <c r="B36" s="194"/>
      <c r="C36" s="194"/>
      <c r="D36" s="194"/>
      <c r="E36" s="194"/>
      <c r="F36" s="194"/>
      <c r="G36" s="248"/>
      <c r="H36" s="194"/>
      <c r="I36" s="194"/>
      <c r="J36" s="194"/>
      <c r="K36" s="194"/>
      <c r="L36" s="194"/>
      <c r="M36" s="194"/>
      <c r="N36" s="194"/>
    </row>
    <row r="37" spans="1:14" x14ac:dyDescent="0.2">
      <c r="A37" s="183" t="str">
        <f>'1'!A37</f>
        <v>Start kl.:</v>
      </c>
      <c r="B37" s="184">
        <v>0</v>
      </c>
      <c r="C37" s="138" t="str">
        <f>'1'!C37</f>
        <v>Ankomst kl.:</v>
      </c>
      <c r="D37" s="184">
        <v>0</v>
      </c>
      <c r="E37" s="177" t="str">
        <f>'1'!E37:H37</f>
        <v>Anvendt tid:</v>
      </c>
      <c r="F37" s="178"/>
      <c r="G37" s="251"/>
      <c r="H37" s="179"/>
      <c r="I37" s="9"/>
      <c r="J37" s="167" t="str">
        <f>'1'!J37:L37</f>
        <v>Godkjent</v>
      </c>
      <c r="K37" s="192"/>
      <c r="L37" s="192"/>
      <c r="M37" s="68">
        <f>'1'!M37</f>
        <v>325</v>
      </c>
      <c r="N37" s="69" t="str">
        <f>'1'!N37</f>
        <v>poeng</v>
      </c>
    </row>
    <row r="38" spans="1:14" x14ac:dyDescent="0.2">
      <c r="A38" s="57" t="str">
        <f>'1'!A38</f>
        <v>B</v>
      </c>
      <c r="B38" s="80">
        <v>0</v>
      </c>
      <c r="C38" s="10" t="str">
        <f>'1'!C38</f>
        <v>A</v>
      </c>
      <c r="D38" s="80">
        <v>0</v>
      </c>
      <c r="E38" s="155">
        <f>SUM(B38,D38)</f>
        <v>0</v>
      </c>
      <c r="F38" s="156"/>
      <c r="G38" s="156"/>
      <c r="H38" s="157"/>
      <c r="I38" s="9"/>
      <c r="J38" s="139" t="str">
        <f>'1'!J38:L38</f>
        <v>- Derav i spesialøvelsene</v>
      </c>
      <c r="K38" s="253"/>
      <c r="L38" s="253"/>
      <c r="M38" s="60">
        <v>195</v>
      </c>
      <c r="N38" s="61" t="str">
        <f>'1'!N38</f>
        <v>poeng</v>
      </c>
    </row>
    <row r="39" spans="1:14" x14ac:dyDescent="0.2">
      <c r="A39" s="57" t="str">
        <f>'1'!A39</f>
        <v>A</v>
      </c>
      <c r="B39" s="80">
        <v>0</v>
      </c>
      <c r="C39" s="10" t="str">
        <f>'1'!C39</f>
        <v>B</v>
      </c>
      <c r="D39" s="80">
        <v>0</v>
      </c>
      <c r="E39" s="155">
        <f>SUM(B39,D39)</f>
        <v>0</v>
      </c>
      <c r="F39" s="156"/>
      <c r="G39" s="156"/>
      <c r="H39" s="157"/>
      <c r="I39" s="9"/>
      <c r="J39" s="254" t="s">
        <v>72</v>
      </c>
      <c r="K39" s="253"/>
      <c r="L39" s="253"/>
      <c r="M39" s="60">
        <v>130</v>
      </c>
      <c r="N39" s="61" t="str">
        <f>'1'!N39</f>
        <v>poeng</v>
      </c>
    </row>
    <row r="40" spans="1:14" x14ac:dyDescent="0.2">
      <c r="A40" s="57" t="str">
        <f>'1'!A40</f>
        <v>C</v>
      </c>
      <c r="B40" s="80">
        <v>0</v>
      </c>
      <c r="C40" s="10" t="str">
        <f>'1'!C40</f>
        <v>A</v>
      </c>
      <c r="D40" s="80">
        <v>0</v>
      </c>
      <c r="E40" s="155">
        <f>SUM(B40,D40)</f>
        <v>0</v>
      </c>
      <c r="F40" s="156"/>
      <c r="G40" s="156"/>
      <c r="H40" s="157"/>
      <c r="I40" s="9"/>
      <c r="J40" s="260" t="str">
        <f>'1'!J40:L40</f>
        <v>Cert/CACIT</v>
      </c>
      <c r="K40" s="261"/>
      <c r="L40" s="261"/>
      <c r="M40" s="70">
        <v>575</v>
      </c>
      <c r="N40" s="71" t="str">
        <f>'1'!N40</f>
        <v>poeng</v>
      </c>
    </row>
    <row r="41" spans="1:14" x14ac:dyDescent="0.2">
      <c r="A41" s="57" t="str">
        <f>'1'!A41</f>
        <v>A</v>
      </c>
      <c r="B41" s="80">
        <v>0</v>
      </c>
      <c r="C41" s="10" t="str">
        <f>'1'!C41</f>
        <v>D</v>
      </c>
      <c r="D41" s="80">
        <v>0</v>
      </c>
      <c r="E41" s="155">
        <f>SUM(E37:H40)</f>
        <v>0</v>
      </c>
      <c r="F41" s="156"/>
      <c r="G41" s="156"/>
      <c r="H41" s="157"/>
      <c r="I41" s="9"/>
      <c r="J41" s="139" t="str">
        <f>'1'!J41:L41</f>
        <v>- Derav i spesialøvelsene</v>
      </c>
      <c r="K41" s="253"/>
      <c r="L41" s="253"/>
      <c r="M41" s="60">
        <v>312</v>
      </c>
      <c r="N41" s="61" t="str">
        <f>'1'!N41</f>
        <v>poeng</v>
      </c>
    </row>
    <row r="42" spans="1:14" ht="13.5" thickBot="1" x14ac:dyDescent="0.25">
      <c r="A42" s="174" t="str">
        <f>'1'!A42</f>
        <v>Anvendt tid totalt:</v>
      </c>
      <c r="B42" s="258"/>
      <c r="C42" s="175"/>
      <c r="D42" s="259"/>
      <c r="E42" s="229">
        <f>SUM(E38:H41)</f>
        <v>0</v>
      </c>
      <c r="F42" s="170"/>
      <c r="G42" s="170"/>
      <c r="H42" s="230"/>
      <c r="I42" s="19"/>
      <c r="J42" s="143" t="str">
        <f>'1'!J42:L42</f>
        <v>- Derav i lydighetsøvelsene</v>
      </c>
      <c r="K42" s="252"/>
      <c r="L42" s="252"/>
      <c r="M42" s="62">
        <v>208</v>
      </c>
      <c r="N42" s="63" t="str">
        <f>'1'!N42</f>
        <v>poeng</v>
      </c>
    </row>
    <row r="43" spans="1:14" ht="13.5" thickBot="1" x14ac:dyDescent="0.25">
      <c r="A43" s="167" t="str">
        <f>'1'!A43</f>
        <v>Øvelser:</v>
      </c>
      <c r="B43" s="249"/>
      <c r="C43" s="168"/>
      <c r="D43" s="249"/>
      <c r="E43" s="168"/>
      <c r="F43" s="48" t="str">
        <f>'1'!F43</f>
        <v>Koeff.</v>
      </c>
      <c r="G43" s="48" t="str">
        <f>'1'!G43</f>
        <v>Karakter</v>
      </c>
      <c r="H43" s="55" t="str">
        <f>'1'!H43</f>
        <v>Poeng</v>
      </c>
      <c r="I43" s="9"/>
      <c r="J43" s="19"/>
      <c r="K43" s="19"/>
      <c r="L43" s="19"/>
      <c r="M43" s="19"/>
      <c r="N43" s="19"/>
    </row>
    <row r="44" spans="1:14" ht="14.25" x14ac:dyDescent="0.2">
      <c r="A44" s="5">
        <f>'1'!A44</f>
        <v>11</v>
      </c>
      <c r="B44" s="250" t="str">
        <f>'1'!B44</f>
        <v>Feltsøk</v>
      </c>
      <c r="C44" s="161"/>
      <c r="D44" s="250"/>
      <c r="E44" s="161"/>
      <c r="F44" s="6">
        <v>10</v>
      </c>
      <c r="G44" s="79"/>
      <c r="H44" s="21" t="str">
        <f>IF(G44="","",IF(G44=0,"I.G.",G44*F44))</f>
        <v/>
      </c>
      <c r="I44" s="9"/>
      <c r="J44" s="137"/>
      <c r="K44" s="160"/>
      <c r="L44" s="160"/>
      <c r="M44" s="158" t="str">
        <f>'1'!M44:N44</f>
        <v>Poeng</v>
      </c>
      <c r="N44" s="159"/>
    </row>
    <row r="45" spans="1:14" ht="14.25" x14ac:dyDescent="0.2">
      <c r="A45" s="5">
        <f>'1'!A45</f>
        <v>12</v>
      </c>
      <c r="B45" s="161" t="str">
        <f>'1'!B45</f>
        <v>Rapport</v>
      </c>
      <c r="C45" s="161"/>
      <c r="D45" s="161"/>
      <c r="E45" s="161"/>
      <c r="F45" s="6">
        <f>'1'!F45</f>
        <v>29</v>
      </c>
      <c r="G45" s="79"/>
      <c r="H45" s="21" t="str">
        <f>IF(G45="","",IF(G45=0,"I.G.",G45*F45))</f>
        <v/>
      </c>
      <c r="I45" s="9"/>
      <c r="J45" s="139" t="str">
        <f>'1'!J45:L45</f>
        <v>Sum Lydighet</v>
      </c>
      <c r="K45" s="228"/>
      <c r="L45" s="228"/>
      <c r="M45" s="151">
        <f>H24</f>
        <v>0</v>
      </c>
      <c r="N45" s="152"/>
    </row>
    <row r="46" spans="1:14" ht="16.5" thickBot="1" x14ac:dyDescent="0.3">
      <c r="A46" s="185" t="str">
        <f>'1'!A46</f>
        <v>Sum spesialøvelser:</v>
      </c>
      <c r="B46" s="186"/>
      <c r="C46" s="186"/>
      <c r="D46" s="186"/>
      <c r="E46" s="186"/>
      <c r="F46" s="7">
        <f>SUM(F44:F45)</f>
        <v>39</v>
      </c>
      <c r="G46" s="8"/>
      <c r="H46" s="15"/>
      <c r="I46" s="9"/>
      <c r="J46" s="139" t="str">
        <f>'1'!J46:L46</f>
        <v>Sum Spesialøvelser</v>
      </c>
      <c r="K46" s="228"/>
      <c r="L46" s="228"/>
      <c r="M46" s="153" t="str">
        <f>IF(Resultatskj!H4="Rundering",H35,IF(Resultatskj!H4="Spor",H30,IF(Resultatskj!H4="Rapport",H46,"")))</f>
        <v/>
      </c>
      <c r="N46" s="154"/>
    </row>
    <row r="47" spans="1:14" ht="16.5" thickBot="1" x14ac:dyDescent="0.3">
      <c r="A47" s="200"/>
      <c r="B47" s="200"/>
      <c r="C47" s="200"/>
      <c r="D47" s="200"/>
      <c r="E47" s="200"/>
      <c r="F47" s="200"/>
      <c r="G47" s="255"/>
      <c r="H47" s="200"/>
      <c r="I47" s="9"/>
      <c r="J47" s="143" t="str">
        <f>'1'!J47:L47</f>
        <v>Totalpoeng</v>
      </c>
      <c r="K47" s="165"/>
      <c r="L47" s="166"/>
      <c r="M47" s="198">
        <f>SUM(M45:N46)</f>
        <v>0</v>
      </c>
      <c r="N47" s="199"/>
    </row>
    <row r="48" spans="1:14" ht="20.100000000000001" customHeight="1" x14ac:dyDescent="0.2">
      <c r="A48" s="201"/>
      <c r="B48" s="201"/>
      <c r="C48" s="201"/>
      <c r="D48" s="201"/>
      <c r="E48" s="201"/>
      <c r="F48" s="201"/>
      <c r="G48" s="256"/>
      <c r="H48" s="201"/>
      <c r="I48" s="9"/>
      <c r="J48" s="89" t="str">
        <f>'1'!J48</f>
        <v>Ikke godkj.</v>
      </c>
      <c r="K48" s="177" t="str">
        <f>'1'!K48</f>
        <v>Godkj.</v>
      </c>
      <c r="L48" s="257"/>
      <c r="M48" s="4" t="str">
        <f>'1'!M48</f>
        <v>Cert</v>
      </c>
      <c r="N48" s="24" t="str">
        <f>'1'!N48</f>
        <v>Plass</v>
      </c>
    </row>
    <row r="49" spans="1:14" ht="24" thickBot="1" x14ac:dyDescent="0.4">
      <c r="A49" s="202" t="str">
        <f>IF(Resultatskj!C3="","",Resultatskj!C3)</f>
        <v/>
      </c>
      <c r="B49" s="202"/>
      <c r="C49" s="202"/>
      <c r="D49" s="202"/>
      <c r="E49" s="202"/>
      <c r="F49" s="202" t="str">
        <f>IF(Resultatskj!C4="","",Resultatskj!C4)</f>
        <v/>
      </c>
      <c r="G49" s="202"/>
      <c r="H49" s="202"/>
      <c r="I49" s="9"/>
      <c r="J49" s="18" t="str">
        <f>IF(OR(M47&lt;M37,M46&lt;M38,M45&lt;M39,M47=""),"X","")</f>
        <v>X</v>
      </c>
      <c r="K49" s="149" t="str">
        <f>IF(AND(M47&gt;=M37,M46&gt;=M38,M45&gt;M39,J49=""),"X","")</f>
        <v/>
      </c>
      <c r="L49" s="150"/>
      <c r="M49" s="84" t="str">
        <f>IF(AND(M47&gt;=575,M46&gt;=311.99,M45&gt;207.99,J49=""),"X","")</f>
        <v/>
      </c>
      <c r="N49" s="47" t="str">
        <f>Resultatskj!A16</f>
        <v>-</v>
      </c>
    </row>
    <row r="50" spans="1:14" x14ac:dyDescent="0.2">
      <c r="A50" s="237" t="s">
        <v>80</v>
      </c>
      <c r="B50" s="237"/>
      <c r="C50" s="237"/>
      <c r="D50" s="237"/>
      <c r="E50" s="237"/>
      <c r="F50" s="237"/>
      <c r="G50" s="237"/>
      <c r="H50" s="237"/>
      <c r="I50" s="9"/>
      <c r="J50" s="197" t="str">
        <f>Resultatskj!L26</f>
        <v>B.Strand 02.06.2015</v>
      </c>
      <c r="K50" s="197"/>
      <c r="L50" s="197"/>
      <c r="M50" s="197"/>
      <c r="N50" s="197"/>
    </row>
    <row r="51" spans="1:14" x14ac:dyDescent="0.2">
      <c r="A51" s="9"/>
      <c r="B51" s="9"/>
      <c r="C51" s="9"/>
      <c r="D51" s="9"/>
      <c r="E51" s="9"/>
      <c r="F51" s="9"/>
      <c r="G51" s="9"/>
      <c r="H51" s="9"/>
      <c r="I51" s="9"/>
      <c r="J51" s="188"/>
      <c r="K51" s="188"/>
      <c r="L51" s="188"/>
      <c r="M51" s="188"/>
      <c r="N51" s="188"/>
    </row>
    <row r="52" spans="1:14" ht="23.25" x14ac:dyDescent="0.35">
      <c r="J52" s="9"/>
      <c r="K52" s="133"/>
      <c r="L52" s="133"/>
      <c r="M52" s="262" t="str">
        <f>IF(AND(M50&gt;=575,M49&gt;=311.99,M48&gt;207.99,J52=""),"X","")</f>
        <v/>
      </c>
      <c r="N52" s="187"/>
    </row>
  </sheetData>
  <mergeCells count="99">
    <mergeCell ref="A50:H50"/>
    <mergeCell ref="C1:E1"/>
    <mergeCell ref="M45:N45"/>
    <mergeCell ref="J45:L45"/>
    <mergeCell ref="K52:L52"/>
    <mergeCell ref="K48:L48"/>
    <mergeCell ref="K49:L49"/>
    <mergeCell ref="E37:H37"/>
    <mergeCell ref="J37:L37"/>
    <mergeCell ref="M52:N52"/>
    <mergeCell ref="A47:H49"/>
    <mergeCell ref="J51:N51"/>
    <mergeCell ref="J50:N50"/>
    <mergeCell ref="J39:L39"/>
    <mergeCell ref="B45:E45"/>
    <mergeCell ref="A46:E46"/>
    <mergeCell ref="J47:L47"/>
    <mergeCell ref="M47:N47"/>
    <mergeCell ref="M46:N46"/>
    <mergeCell ref="A43:E43"/>
    <mergeCell ref="J44:L44"/>
    <mergeCell ref="M44:N44"/>
    <mergeCell ref="B44:E44"/>
    <mergeCell ref="A6:B6"/>
    <mergeCell ref="C6:H6"/>
    <mergeCell ref="I6:J6"/>
    <mergeCell ref="K6:N6"/>
    <mergeCell ref="B16:E16"/>
    <mergeCell ref="I16:N16"/>
    <mergeCell ref="B15:E15"/>
    <mergeCell ref="I15:N15"/>
    <mergeCell ref="A13:E13"/>
    <mergeCell ref="I13:N13"/>
    <mergeCell ref="B14:E14"/>
    <mergeCell ref="I14:N14"/>
    <mergeCell ref="A26:E26"/>
    <mergeCell ref="B29:E29"/>
    <mergeCell ref="A30:E30"/>
    <mergeCell ref="B19:E19"/>
    <mergeCell ref="B20:E20"/>
    <mergeCell ref="B27:E27"/>
    <mergeCell ref="B28:E28"/>
    <mergeCell ref="B23:E23"/>
    <mergeCell ref="A24:E24"/>
    <mergeCell ref="J42:L42"/>
    <mergeCell ref="I35:N35"/>
    <mergeCell ref="I30:N30"/>
    <mergeCell ref="A31:N31"/>
    <mergeCell ref="A32:E32"/>
    <mergeCell ref="B34:E34"/>
    <mergeCell ref="A36:N36"/>
    <mergeCell ref="A37:B37"/>
    <mergeCell ref="C37:D37"/>
    <mergeCell ref="A42:D42"/>
    <mergeCell ref="E42:H42"/>
    <mergeCell ref="J38:L38"/>
    <mergeCell ref="E38:H38"/>
    <mergeCell ref="E41:H41"/>
    <mergeCell ref="A35:E35"/>
    <mergeCell ref="A2:B2"/>
    <mergeCell ref="C2:F2"/>
    <mergeCell ref="I2:K2"/>
    <mergeCell ref="A3:N3"/>
    <mergeCell ref="I5:J5"/>
    <mergeCell ref="A5:B5"/>
    <mergeCell ref="C5:H5"/>
    <mergeCell ref="K5:N5"/>
    <mergeCell ref="F1:N1"/>
    <mergeCell ref="I29:N29"/>
    <mergeCell ref="J46:L46"/>
    <mergeCell ref="C4:H4"/>
    <mergeCell ref="E39:H39"/>
    <mergeCell ref="J41:L41"/>
    <mergeCell ref="J40:L40"/>
    <mergeCell ref="E40:H40"/>
    <mergeCell ref="I34:N34"/>
    <mergeCell ref="K4:N4"/>
    <mergeCell ref="I17:N17"/>
    <mergeCell ref="A12:N12"/>
    <mergeCell ref="B17:E17"/>
    <mergeCell ref="A4:B4"/>
    <mergeCell ref="I4:J4"/>
    <mergeCell ref="B18:E18"/>
    <mergeCell ref="I19:N19"/>
    <mergeCell ref="B21:E21"/>
    <mergeCell ref="I18:N18"/>
    <mergeCell ref="I20:N20"/>
    <mergeCell ref="B33:E33"/>
    <mergeCell ref="I26:N26"/>
    <mergeCell ref="I27:N27"/>
    <mergeCell ref="I33:N33"/>
    <mergeCell ref="I28:N28"/>
    <mergeCell ref="I32:N32"/>
    <mergeCell ref="I21:N21"/>
    <mergeCell ref="I23:N23"/>
    <mergeCell ref="I24:N24"/>
    <mergeCell ref="A25:N25"/>
    <mergeCell ref="B22:E22"/>
    <mergeCell ref="I22:N22"/>
  </mergeCells>
  <phoneticPr fontId="0" type="noConversion"/>
  <pageMargins left="0.51181102362204722" right="0.51181102362204722" top="0.39370078740157483" bottom="0.51181102362204722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Normal="70" zoomScaleSheetLayoutView="85" workbookViewId="0">
      <selection activeCell="C2" sqref="C2:D2"/>
    </sheetView>
  </sheetViews>
  <sheetFormatPr baseColWidth="10" defaultRowHeight="12.75" x14ac:dyDescent="0.2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 x14ac:dyDescent="0.2">
      <c r="A1" s="90"/>
      <c r="B1" s="90"/>
      <c r="C1" s="238"/>
      <c r="D1" s="238"/>
      <c r="E1" s="238"/>
      <c r="F1" s="203" t="str">
        <f>'1'!F1:P1</f>
        <v>Kl. A - DOMMERPROTOKOLL</v>
      </c>
      <c r="G1" s="203"/>
      <c r="H1" s="203"/>
      <c r="I1" s="203"/>
      <c r="J1" s="203"/>
      <c r="K1" s="203"/>
      <c r="L1" s="203"/>
      <c r="M1" s="203"/>
      <c r="N1" s="203"/>
    </row>
    <row r="2" spans="1:14" ht="26.25" x14ac:dyDescent="0.4">
      <c r="A2" s="140" t="str">
        <f>'1'!A2:B2</f>
        <v>Dato:</v>
      </c>
      <c r="B2" s="180"/>
      <c r="C2" s="207" t="str">
        <f>IF(Resultatskj!L2="","",Resultatskj!L2)</f>
        <v/>
      </c>
      <c r="D2" s="208"/>
      <c r="E2" s="208"/>
      <c r="F2" s="209"/>
      <c r="G2" s="2"/>
      <c r="H2" s="1" t="str">
        <f>'1'!H2</f>
        <v>Gruppe:</v>
      </c>
      <c r="I2" s="204" t="str">
        <f>IF(Resultatskj!H4="","",Resultatskj!H4)</f>
        <v/>
      </c>
      <c r="J2" s="205"/>
      <c r="K2" s="206"/>
      <c r="L2" s="3"/>
      <c r="M2" s="1" t="s">
        <v>78</v>
      </c>
      <c r="N2" s="54" t="str">
        <f>Resultatskj!B17</f>
        <v/>
      </c>
    </row>
    <row r="3" spans="1:14" ht="5.0999999999999996" customHeight="1" thickBot="1" x14ac:dyDescent="0.2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ht="15.75" x14ac:dyDescent="0.25">
      <c r="A4" s="219" t="str">
        <f>'1'!A4:B4</f>
        <v>Arrangør:</v>
      </c>
      <c r="B4" s="216"/>
      <c r="C4" s="226" t="str">
        <f>IF(Resultatskj!$C$2="","",Resultatskj!$C$2)</f>
        <v/>
      </c>
      <c r="D4" s="226"/>
      <c r="E4" s="226"/>
      <c r="F4" s="226"/>
      <c r="G4" s="226"/>
      <c r="H4" s="227"/>
      <c r="I4" s="216" t="str">
        <f>'1'!I4:J4</f>
        <v>Hundens navn:</v>
      </c>
      <c r="J4" s="217"/>
      <c r="K4" s="223"/>
      <c r="L4" s="223"/>
      <c r="M4" s="223"/>
      <c r="N4" s="224"/>
    </row>
    <row r="5" spans="1:14" ht="15.75" x14ac:dyDescent="0.25">
      <c r="A5" s="239" t="str">
        <f>'1'!A5:B5</f>
        <v>Fører:</v>
      </c>
      <c r="B5" s="156"/>
      <c r="C5" s="232"/>
      <c r="D5" s="232"/>
      <c r="E5" s="232"/>
      <c r="F5" s="232"/>
      <c r="G5" s="232"/>
      <c r="H5" s="233"/>
      <c r="I5" s="218" t="str">
        <f>'1'!I5:J5</f>
        <v>Reg.nr.:</v>
      </c>
      <c r="J5" s="156"/>
      <c r="K5" s="232"/>
      <c r="L5" s="232"/>
      <c r="M5" s="232"/>
      <c r="N5" s="242"/>
    </row>
    <row r="6" spans="1:14" ht="16.5" thickBot="1" x14ac:dyDescent="0.3">
      <c r="A6" s="240" t="str">
        <f>'1'!A6:B6</f>
        <v>Klubb:</v>
      </c>
      <c r="B6" s="170"/>
      <c r="C6" s="211"/>
      <c r="D6" s="211"/>
      <c r="E6" s="211"/>
      <c r="F6" s="211"/>
      <c r="G6" s="211"/>
      <c r="H6" s="236"/>
      <c r="I6" s="231" t="str">
        <f>'1'!I6:J6</f>
        <v>Rase:</v>
      </c>
      <c r="J6" s="170"/>
      <c r="K6" s="211"/>
      <c r="L6" s="211"/>
      <c r="M6" s="211"/>
      <c r="N6" s="212"/>
    </row>
    <row r="7" spans="1:14" ht="9.9499999999999993" customHeight="1" thickBot="1" x14ac:dyDescent="0.3">
      <c r="A7" s="73"/>
      <c r="B7" s="74"/>
      <c r="C7" s="75"/>
      <c r="D7" s="75"/>
      <c r="E7" s="75"/>
      <c r="F7" s="75"/>
      <c r="G7" s="75"/>
      <c r="H7" s="75"/>
      <c r="I7" s="73"/>
      <c r="J7" s="74"/>
      <c r="K7" s="75"/>
      <c r="L7" s="75"/>
      <c r="M7" s="75"/>
      <c r="N7" s="75"/>
    </row>
    <row r="8" spans="1:14" ht="3.95" customHeight="1" thickBot="1" x14ac:dyDescent="0.3">
      <c r="A8" s="96"/>
      <c r="B8" s="97"/>
      <c r="C8" s="98"/>
      <c r="D8" s="98"/>
      <c r="E8" s="98"/>
      <c r="F8" s="98"/>
      <c r="G8" s="98"/>
      <c r="H8" s="98"/>
      <c r="I8" s="99"/>
      <c r="J8" s="97"/>
      <c r="K8" s="98"/>
      <c r="L8" s="98"/>
      <c r="M8" s="98"/>
      <c r="N8" s="100"/>
    </row>
    <row r="9" spans="1:14" s="77" customFormat="1" ht="14.25" customHeight="1" thickBot="1" x14ac:dyDescent="0.3">
      <c r="A9" s="101"/>
      <c r="B9" s="86" t="s">
        <v>77</v>
      </c>
      <c r="C9" s="78"/>
      <c r="D9" s="94" t="s">
        <v>74</v>
      </c>
      <c r="E9" s="92"/>
      <c r="F9" s="78"/>
      <c r="G9" s="78"/>
      <c r="H9" s="94" t="s">
        <v>75</v>
      </c>
      <c r="I9" s="92"/>
      <c r="J9" s="76"/>
      <c r="K9" s="94" t="s">
        <v>76</v>
      </c>
      <c r="L9" s="92"/>
      <c r="M9" s="78"/>
      <c r="N9" s="102"/>
    </row>
    <row r="10" spans="1:14" s="77" customFormat="1" ht="3.95" customHeight="1" thickBot="1" x14ac:dyDescent="0.3">
      <c r="A10" s="103"/>
      <c r="B10" s="110"/>
      <c r="C10" s="105"/>
      <c r="D10" s="111"/>
      <c r="E10" s="112"/>
      <c r="F10" s="105"/>
      <c r="G10" s="105"/>
      <c r="H10" s="111"/>
      <c r="I10" s="112"/>
      <c r="J10" s="108"/>
      <c r="K10" s="111"/>
      <c r="L10" s="112"/>
      <c r="M10" s="105"/>
      <c r="N10" s="109"/>
    </row>
    <row r="11" spans="1:14" ht="9.9499999999999993" customHeight="1" x14ac:dyDescent="0.25">
      <c r="A11" s="73"/>
      <c r="B11" s="74"/>
      <c r="C11" s="75"/>
      <c r="D11" s="75"/>
      <c r="E11" s="75"/>
      <c r="F11" s="75"/>
      <c r="G11" s="75"/>
      <c r="H11" s="75"/>
      <c r="I11" s="73"/>
      <c r="J11" s="74"/>
      <c r="K11" s="75"/>
      <c r="L11" s="75"/>
      <c r="M11" s="75"/>
      <c r="N11" s="75"/>
    </row>
    <row r="12" spans="1:14" ht="18.75" thickBot="1" x14ac:dyDescent="0.3">
      <c r="A12" s="193" t="str">
        <f>'1'!A12</f>
        <v>Lydighet: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</row>
    <row r="13" spans="1:14" s="77" customFormat="1" ht="12" x14ac:dyDescent="0.2">
      <c r="A13" s="234" t="str">
        <f>'1'!A13</f>
        <v>Øvelser:</v>
      </c>
      <c r="B13" s="235"/>
      <c r="C13" s="235"/>
      <c r="D13" s="235"/>
      <c r="E13" s="235"/>
      <c r="F13" s="87" t="s">
        <v>16</v>
      </c>
      <c r="G13" s="87" t="s">
        <v>17</v>
      </c>
      <c r="H13" s="87" t="s">
        <v>18</v>
      </c>
      <c r="I13" s="243"/>
      <c r="J13" s="244"/>
      <c r="K13" s="244"/>
      <c r="L13" s="244"/>
      <c r="M13" s="244"/>
      <c r="N13" s="245"/>
    </row>
    <row r="14" spans="1:14" ht="14.25" x14ac:dyDescent="0.2">
      <c r="A14" s="5">
        <f>'1'!A14</f>
        <v>1</v>
      </c>
      <c r="B14" s="161" t="str">
        <f>'1'!B14</f>
        <v>Fri ved foten</v>
      </c>
      <c r="C14" s="161"/>
      <c r="D14" s="161"/>
      <c r="E14" s="161"/>
      <c r="F14" s="6">
        <v>3</v>
      </c>
      <c r="G14" s="79"/>
      <c r="H14" s="20" t="str">
        <f t="shared" ref="H14:H23" si="0">IF(G14="","",IF(G14=0,"I.G.",G14*F14))</f>
        <v/>
      </c>
      <c r="I14" s="220"/>
      <c r="J14" s="221"/>
      <c r="K14" s="221"/>
      <c r="L14" s="221"/>
      <c r="M14" s="221"/>
      <c r="N14" s="222"/>
    </row>
    <row r="15" spans="1:14" ht="14.25" x14ac:dyDescent="0.2">
      <c r="A15" s="5">
        <f>'1'!A15</f>
        <v>2</v>
      </c>
      <c r="B15" s="161" t="str">
        <f>'1'!B15</f>
        <v>Innkalling m/stå og dekk</v>
      </c>
      <c r="C15" s="161"/>
      <c r="D15" s="161"/>
      <c r="E15" s="161"/>
      <c r="F15" s="6">
        <v>3</v>
      </c>
      <c r="G15" s="79"/>
      <c r="H15" s="20" t="str">
        <f t="shared" si="0"/>
        <v/>
      </c>
      <c r="I15" s="220"/>
      <c r="J15" s="221"/>
      <c r="K15" s="221"/>
      <c r="L15" s="221"/>
      <c r="M15" s="221"/>
      <c r="N15" s="222"/>
    </row>
    <row r="16" spans="1:14" ht="14.25" x14ac:dyDescent="0.2">
      <c r="A16" s="5">
        <f>'1'!A16</f>
        <v>3</v>
      </c>
      <c r="B16" s="161" t="str">
        <f>'1'!B16</f>
        <v>Fremadsending</v>
      </c>
      <c r="C16" s="161"/>
      <c r="D16" s="161"/>
      <c r="E16" s="161"/>
      <c r="F16" s="6">
        <v>3</v>
      </c>
      <c r="G16" s="79"/>
      <c r="H16" s="20" t="str">
        <f t="shared" si="0"/>
        <v/>
      </c>
      <c r="I16" s="220"/>
      <c r="J16" s="221"/>
      <c r="K16" s="221"/>
      <c r="L16" s="221"/>
      <c r="M16" s="221"/>
      <c r="N16" s="222"/>
    </row>
    <row r="17" spans="1:14" ht="14.25" x14ac:dyDescent="0.2">
      <c r="A17" s="5">
        <f>'1'!A17</f>
        <v>4</v>
      </c>
      <c r="B17" s="161" t="str">
        <f>'1'!B17</f>
        <v>Kryp</v>
      </c>
      <c r="C17" s="161"/>
      <c r="D17" s="161"/>
      <c r="E17" s="161"/>
      <c r="F17" s="6">
        <v>3</v>
      </c>
      <c r="G17" s="79"/>
      <c r="H17" s="20" t="str">
        <f t="shared" si="0"/>
        <v/>
      </c>
      <c r="I17" s="220"/>
      <c r="J17" s="221"/>
      <c r="K17" s="221"/>
      <c r="L17" s="221"/>
      <c r="M17" s="221"/>
      <c r="N17" s="222"/>
    </row>
    <row r="18" spans="1:14" ht="14.25" x14ac:dyDescent="0.2">
      <c r="A18" s="5">
        <f>'1'!A18</f>
        <v>5</v>
      </c>
      <c r="B18" s="161" t="str">
        <f>'1'!B18</f>
        <v>Hals på kommando</v>
      </c>
      <c r="C18" s="161"/>
      <c r="D18" s="161"/>
      <c r="E18" s="161"/>
      <c r="F18" s="6">
        <v>2</v>
      </c>
      <c r="G18" s="79"/>
      <c r="H18" s="20" t="str">
        <f t="shared" si="0"/>
        <v/>
      </c>
      <c r="I18" s="220"/>
      <c r="J18" s="221"/>
      <c r="K18" s="221"/>
      <c r="L18" s="221"/>
      <c r="M18" s="221"/>
      <c r="N18" s="222"/>
    </row>
    <row r="19" spans="1:14" ht="14.25" x14ac:dyDescent="0.2">
      <c r="A19" s="5">
        <f>'1'!A19</f>
        <v>6</v>
      </c>
      <c r="B19" s="161" t="str">
        <f>'1'!B19</f>
        <v>Apportering metallapport</v>
      </c>
      <c r="C19" s="161"/>
      <c r="D19" s="161"/>
      <c r="E19" s="161"/>
      <c r="F19" s="6">
        <v>3</v>
      </c>
      <c r="G19" s="79"/>
      <c r="H19" s="20" t="str">
        <f t="shared" si="0"/>
        <v/>
      </c>
      <c r="I19" s="220"/>
      <c r="J19" s="221"/>
      <c r="K19" s="221"/>
      <c r="L19" s="221"/>
      <c r="M19" s="221"/>
      <c r="N19" s="222"/>
    </row>
    <row r="20" spans="1:14" ht="14.25" x14ac:dyDescent="0.2">
      <c r="A20" s="5">
        <f>'1'!A20</f>
        <v>7</v>
      </c>
      <c r="B20" s="161" t="str">
        <f>'1'!B20</f>
        <v>Apportering tung gjenstand</v>
      </c>
      <c r="C20" s="161"/>
      <c r="D20" s="161"/>
      <c r="E20" s="161"/>
      <c r="F20" s="6">
        <v>3</v>
      </c>
      <c r="G20" s="79"/>
      <c r="H20" s="20" t="str">
        <f t="shared" si="0"/>
        <v/>
      </c>
      <c r="I20" s="220"/>
      <c r="J20" s="221"/>
      <c r="K20" s="221"/>
      <c r="L20" s="221"/>
      <c r="M20" s="221"/>
      <c r="N20" s="222"/>
    </row>
    <row r="21" spans="1:14" ht="14.25" x14ac:dyDescent="0.2">
      <c r="A21" s="5">
        <f>'1'!A21</f>
        <v>8</v>
      </c>
      <c r="B21" s="161" t="s">
        <v>64</v>
      </c>
      <c r="C21" s="161"/>
      <c r="D21" s="161"/>
      <c r="E21" s="161"/>
      <c r="F21" s="6">
        <v>2</v>
      </c>
      <c r="G21" s="79"/>
      <c r="H21" s="20" t="str">
        <f t="shared" si="0"/>
        <v/>
      </c>
      <c r="I21" s="220"/>
      <c r="J21" s="221"/>
      <c r="K21" s="221"/>
      <c r="L21" s="221"/>
      <c r="M21" s="221"/>
      <c r="N21" s="222"/>
    </row>
    <row r="22" spans="1:14" ht="14.25" x14ac:dyDescent="0.2">
      <c r="A22" s="5">
        <f>'1'!A22</f>
        <v>9</v>
      </c>
      <c r="B22" s="161" t="str">
        <f>'1'!B22</f>
        <v>Stigeklatring</v>
      </c>
      <c r="C22" s="161"/>
      <c r="D22" s="161"/>
      <c r="E22" s="161"/>
      <c r="F22" s="6">
        <v>2</v>
      </c>
      <c r="G22" s="79"/>
      <c r="H22" s="20" t="str">
        <f t="shared" si="0"/>
        <v/>
      </c>
      <c r="I22" s="220"/>
      <c r="J22" s="221"/>
      <c r="K22" s="221"/>
      <c r="L22" s="221"/>
      <c r="M22" s="221"/>
      <c r="N22" s="222"/>
    </row>
    <row r="23" spans="1:14" ht="14.25" x14ac:dyDescent="0.2">
      <c r="A23" s="5">
        <f>'1'!A23</f>
        <v>10</v>
      </c>
      <c r="B23" s="161" t="str">
        <f>'1'!B23</f>
        <v>Fellesdekk</v>
      </c>
      <c r="C23" s="161"/>
      <c r="D23" s="161"/>
      <c r="E23" s="161"/>
      <c r="F23" s="6">
        <v>2</v>
      </c>
      <c r="G23" s="79"/>
      <c r="H23" s="20" t="str">
        <f t="shared" si="0"/>
        <v/>
      </c>
      <c r="I23" s="220"/>
      <c r="J23" s="221"/>
      <c r="K23" s="221"/>
      <c r="L23" s="221"/>
      <c r="M23" s="221"/>
      <c r="N23" s="222"/>
    </row>
    <row r="24" spans="1:14" ht="16.5" thickBot="1" x14ac:dyDescent="0.3">
      <c r="A24" s="185" t="str">
        <f>'1'!A24</f>
        <v>Sum lydighet:</v>
      </c>
      <c r="B24" s="186"/>
      <c r="C24" s="186"/>
      <c r="D24" s="186"/>
      <c r="E24" s="186"/>
      <c r="F24" s="7">
        <f>SUM(F14:F23)</f>
        <v>26</v>
      </c>
      <c r="G24" s="82"/>
      <c r="H24" s="72">
        <f>SUM(H14:H23)</f>
        <v>0</v>
      </c>
      <c r="I24" s="164"/>
      <c r="J24" s="165"/>
      <c r="K24" s="165"/>
      <c r="L24" s="165"/>
      <c r="M24" s="165"/>
      <c r="N24" s="166"/>
    </row>
    <row r="25" spans="1:14" ht="18.75" thickBot="1" x14ac:dyDescent="0.3">
      <c r="A25" s="193" t="str">
        <f>'1'!A25</f>
        <v>Sporgruppen:</v>
      </c>
      <c r="B25" s="194"/>
      <c r="C25" s="194"/>
      <c r="D25" s="194"/>
      <c r="E25" s="194"/>
      <c r="F25" s="194"/>
      <c r="G25" s="248"/>
      <c r="H25" s="194"/>
      <c r="I25" s="194"/>
      <c r="J25" s="194"/>
      <c r="K25" s="194"/>
      <c r="L25" s="194"/>
      <c r="M25" s="194"/>
      <c r="N25" s="194"/>
    </row>
    <row r="26" spans="1:14" x14ac:dyDescent="0.2">
      <c r="A26" s="167" t="str">
        <f>'1'!A26</f>
        <v>Øvelser:</v>
      </c>
      <c r="B26" s="168"/>
      <c r="C26" s="168"/>
      <c r="D26" s="168"/>
      <c r="E26" s="168"/>
      <c r="F26" s="48" t="s">
        <v>16</v>
      </c>
      <c r="G26" s="48" t="s">
        <v>17</v>
      </c>
      <c r="H26" s="48" t="s">
        <v>18</v>
      </c>
      <c r="I26" s="246"/>
      <c r="J26" s="192"/>
      <c r="K26" s="192"/>
      <c r="L26" s="192"/>
      <c r="M26" s="192"/>
      <c r="N26" s="247"/>
    </row>
    <row r="27" spans="1:14" ht="14.25" x14ac:dyDescent="0.2">
      <c r="A27" s="5">
        <f>'1'!A27</f>
        <v>11</v>
      </c>
      <c r="B27" s="161" t="str">
        <f>'1'!B27</f>
        <v>Feltsøk</v>
      </c>
      <c r="C27" s="161"/>
      <c r="D27" s="161"/>
      <c r="E27" s="161"/>
      <c r="F27" s="6">
        <v>10</v>
      </c>
      <c r="G27" s="79"/>
      <c r="H27" s="20" t="str">
        <f>IF(G27="","",IF(G27=0,"I.G.",G27*F27))</f>
        <v/>
      </c>
      <c r="I27" s="220"/>
      <c r="J27" s="221"/>
      <c r="K27" s="221"/>
      <c r="L27" s="221"/>
      <c r="M27" s="221"/>
      <c r="N27" s="222"/>
    </row>
    <row r="28" spans="1:14" ht="14.25" x14ac:dyDescent="0.2">
      <c r="A28" s="5">
        <f>'1'!A28</f>
        <v>12</v>
      </c>
      <c r="B28" s="161" t="str">
        <f>'1'!B28</f>
        <v>Sporoppsøk</v>
      </c>
      <c r="C28" s="161"/>
      <c r="D28" s="161"/>
      <c r="E28" s="161"/>
      <c r="F28" s="6">
        <v>5</v>
      </c>
      <c r="G28" s="79"/>
      <c r="H28" s="20" t="str">
        <f>IF(G28="","",IF(G28=0,"I.G.",G28*F28))</f>
        <v/>
      </c>
      <c r="I28" s="189"/>
      <c r="J28" s="190"/>
      <c r="K28" s="190"/>
      <c r="L28" s="190"/>
      <c r="M28" s="190"/>
      <c r="N28" s="191"/>
    </row>
    <row r="29" spans="1:14" ht="14.25" x14ac:dyDescent="0.2">
      <c r="A29" s="5">
        <f>'1'!A29</f>
        <v>13</v>
      </c>
      <c r="B29" s="161" t="str">
        <f>'1'!B29</f>
        <v>Spor</v>
      </c>
      <c r="C29" s="161"/>
      <c r="D29" s="161"/>
      <c r="E29" s="161"/>
      <c r="F29" s="6">
        <v>24</v>
      </c>
      <c r="G29" s="79"/>
      <c r="H29" s="20" t="str">
        <f>IF(G29="","",IF(G29=0,"I.G.",G29*F29))</f>
        <v/>
      </c>
      <c r="I29" s="189"/>
      <c r="J29" s="190"/>
      <c r="K29" s="190"/>
      <c r="L29" s="190"/>
      <c r="M29" s="190"/>
      <c r="N29" s="191"/>
    </row>
    <row r="30" spans="1:14" ht="16.5" thickBot="1" x14ac:dyDescent="0.3">
      <c r="A30" s="185" t="str">
        <f>'1'!A30</f>
        <v>Sum spesialøvelser:</v>
      </c>
      <c r="B30" s="186"/>
      <c r="C30" s="186"/>
      <c r="D30" s="186"/>
      <c r="E30" s="186"/>
      <c r="F30" s="7">
        <f>SUM(F27:F29)</f>
        <v>39</v>
      </c>
      <c r="G30" s="82"/>
      <c r="H30" s="72" t="str">
        <f>IF(AND(H27="",H28="",H29=""),"",SUM(H27:H29))</f>
        <v/>
      </c>
      <c r="I30" s="164"/>
      <c r="J30" s="165"/>
      <c r="K30" s="165"/>
      <c r="L30" s="165"/>
      <c r="M30" s="165"/>
      <c r="N30" s="166"/>
    </row>
    <row r="31" spans="1:14" ht="18.75" thickBot="1" x14ac:dyDescent="0.3">
      <c r="A31" s="193" t="str">
        <f>'1'!A31</f>
        <v>Runderingsgruppen:</v>
      </c>
      <c r="B31" s="194"/>
      <c r="C31" s="194"/>
      <c r="D31" s="194"/>
      <c r="E31" s="194"/>
      <c r="F31" s="194"/>
      <c r="G31" s="248"/>
      <c r="H31" s="194"/>
      <c r="I31" s="194"/>
      <c r="J31" s="194"/>
      <c r="K31" s="194"/>
      <c r="L31" s="194"/>
      <c r="M31" s="194"/>
      <c r="N31" s="194"/>
    </row>
    <row r="32" spans="1:14" x14ac:dyDescent="0.2">
      <c r="A32" s="167" t="str">
        <f>'1'!A32</f>
        <v>Øvelser:</v>
      </c>
      <c r="B32" s="168"/>
      <c r="C32" s="168"/>
      <c r="D32" s="168"/>
      <c r="E32" s="168"/>
      <c r="F32" s="48" t="s">
        <v>16</v>
      </c>
      <c r="G32" s="48" t="s">
        <v>17</v>
      </c>
      <c r="H32" s="48" t="s">
        <v>18</v>
      </c>
      <c r="I32" s="246"/>
      <c r="J32" s="192"/>
      <c r="K32" s="192"/>
      <c r="L32" s="192"/>
      <c r="M32" s="192"/>
      <c r="N32" s="247"/>
    </row>
    <row r="33" spans="1:14" ht="14.25" x14ac:dyDescent="0.2">
      <c r="A33" s="5">
        <f>'1'!A33</f>
        <v>11</v>
      </c>
      <c r="B33" s="161" t="str">
        <f>'1'!B33</f>
        <v>Feltsøk</v>
      </c>
      <c r="C33" s="161"/>
      <c r="D33" s="161"/>
      <c r="E33" s="161"/>
      <c r="F33" s="6">
        <v>10</v>
      </c>
      <c r="G33" s="79"/>
      <c r="H33" s="20" t="str">
        <f>IF(G33="","",IF(G33=0,"I.G.",G33*F33))</f>
        <v/>
      </c>
      <c r="I33" s="220"/>
      <c r="J33" s="221"/>
      <c r="K33" s="221"/>
      <c r="L33" s="221"/>
      <c r="M33" s="221"/>
      <c r="N33" s="222"/>
    </row>
    <row r="34" spans="1:14" ht="14.25" x14ac:dyDescent="0.2">
      <c r="A34" s="5">
        <f>'1'!A34</f>
        <v>12</v>
      </c>
      <c r="B34" s="161" t="str">
        <f>'1'!B34</f>
        <v>Rundering</v>
      </c>
      <c r="C34" s="161"/>
      <c r="D34" s="161"/>
      <c r="E34" s="161"/>
      <c r="F34" s="6">
        <f>'1'!F34</f>
        <v>29</v>
      </c>
      <c r="G34" s="79"/>
      <c r="H34" s="20" t="str">
        <f>IF(G34="","",IF(G34=0,"I.G.",G34*F34))</f>
        <v/>
      </c>
      <c r="I34" s="220"/>
      <c r="J34" s="221"/>
      <c r="K34" s="221"/>
      <c r="L34" s="221"/>
      <c r="M34" s="221"/>
      <c r="N34" s="222"/>
    </row>
    <row r="35" spans="1:14" ht="18.75" customHeight="1" thickBot="1" x14ac:dyDescent="0.3">
      <c r="A35" s="185" t="str">
        <f>'1'!A35</f>
        <v>Sum spesialøvelser:</v>
      </c>
      <c r="B35" s="186"/>
      <c r="C35" s="186"/>
      <c r="D35" s="186"/>
      <c r="E35" s="186"/>
      <c r="F35" s="7">
        <f>SUM(F33:F34)</f>
        <v>39</v>
      </c>
      <c r="G35" s="8"/>
      <c r="H35" s="72" t="str">
        <f>IF(AND(H33="",H34=""),"",SUM(H33:H34))</f>
        <v/>
      </c>
      <c r="I35" s="164"/>
      <c r="J35" s="165" t="s">
        <v>22</v>
      </c>
      <c r="K35" s="165"/>
      <c r="L35" s="165"/>
      <c r="M35" s="165">
        <v>300</v>
      </c>
      <c r="N35" s="166" t="s">
        <v>24</v>
      </c>
    </row>
    <row r="36" spans="1:14" ht="18.75" thickBot="1" x14ac:dyDescent="0.3">
      <c r="A36" s="193" t="str">
        <f>'1'!A36</f>
        <v>Rapportgruppen:</v>
      </c>
      <c r="B36" s="194"/>
      <c r="C36" s="194"/>
      <c r="D36" s="194"/>
      <c r="E36" s="194"/>
      <c r="F36" s="194"/>
      <c r="G36" s="248"/>
      <c r="H36" s="194"/>
      <c r="I36" s="194"/>
      <c r="J36" s="194"/>
      <c r="K36" s="194"/>
      <c r="L36" s="194"/>
      <c r="M36" s="194"/>
      <c r="N36" s="194"/>
    </row>
    <row r="37" spans="1:14" x14ac:dyDescent="0.2">
      <c r="A37" s="183" t="str">
        <f>'1'!A37</f>
        <v>Start kl.:</v>
      </c>
      <c r="B37" s="184">
        <v>0</v>
      </c>
      <c r="C37" s="138" t="str">
        <f>'1'!C37</f>
        <v>Ankomst kl.:</v>
      </c>
      <c r="D37" s="184">
        <v>0</v>
      </c>
      <c r="E37" s="177" t="str">
        <f>'1'!E37:H37</f>
        <v>Anvendt tid:</v>
      </c>
      <c r="F37" s="178"/>
      <c r="G37" s="251"/>
      <c r="H37" s="179"/>
      <c r="I37" s="9"/>
      <c r="J37" s="167" t="str">
        <f>'1'!J37:L37</f>
        <v>Godkjent</v>
      </c>
      <c r="K37" s="192"/>
      <c r="L37" s="192"/>
      <c r="M37" s="68">
        <f>'1'!M37</f>
        <v>325</v>
      </c>
      <c r="N37" s="69" t="str">
        <f>'1'!N37</f>
        <v>poeng</v>
      </c>
    </row>
    <row r="38" spans="1:14" x14ac:dyDescent="0.2">
      <c r="A38" s="57" t="str">
        <f>'1'!A38</f>
        <v>B</v>
      </c>
      <c r="B38" s="80">
        <v>0</v>
      </c>
      <c r="C38" s="10" t="str">
        <f>'1'!C38</f>
        <v>A</v>
      </c>
      <c r="D38" s="80">
        <v>0</v>
      </c>
      <c r="E38" s="155">
        <f>SUM(B38,D38)</f>
        <v>0</v>
      </c>
      <c r="F38" s="156"/>
      <c r="G38" s="156"/>
      <c r="H38" s="157"/>
      <c r="I38" s="9"/>
      <c r="J38" s="139" t="str">
        <f>'1'!J38:L38</f>
        <v>- Derav i spesialøvelsene</v>
      </c>
      <c r="K38" s="253"/>
      <c r="L38" s="253"/>
      <c r="M38" s="60">
        <v>195</v>
      </c>
      <c r="N38" s="61" t="str">
        <f>'1'!N38</f>
        <v>poeng</v>
      </c>
    </row>
    <row r="39" spans="1:14" x14ac:dyDescent="0.2">
      <c r="A39" s="57" t="str">
        <f>'1'!A39</f>
        <v>A</v>
      </c>
      <c r="B39" s="80">
        <v>0</v>
      </c>
      <c r="C39" s="10" t="str">
        <f>'1'!C39</f>
        <v>B</v>
      </c>
      <c r="D39" s="80">
        <v>0</v>
      </c>
      <c r="E39" s="155">
        <f>SUM(B39,D39)</f>
        <v>0</v>
      </c>
      <c r="F39" s="156"/>
      <c r="G39" s="156"/>
      <c r="H39" s="157"/>
      <c r="I39" s="9"/>
      <c r="J39" s="254" t="s">
        <v>72</v>
      </c>
      <c r="K39" s="253"/>
      <c r="L39" s="253"/>
      <c r="M39" s="60">
        <v>130</v>
      </c>
      <c r="N39" s="61" t="str">
        <f>'1'!N39</f>
        <v>poeng</v>
      </c>
    </row>
    <row r="40" spans="1:14" x14ac:dyDescent="0.2">
      <c r="A40" s="57" t="str">
        <f>'1'!A40</f>
        <v>C</v>
      </c>
      <c r="B40" s="80">
        <v>0</v>
      </c>
      <c r="C40" s="10" t="str">
        <f>'1'!C40</f>
        <v>A</v>
      </c>
      <c r="D40" s="80">
        <v>0</v>
      </c>
      <c r="E40" s="155">
        <f>SUM(B40,D40)</f>
        <v>0</v>
      </c>
      <c r="F40" s="156"/>
      <c r="G40" s="156"/>
      <c r="H40" s="157"/>
      <c r="I40" s="9"/>
      <c r="J40" s="260" t="str">
        <f>'1'!J40:L40</f>
        <v>Cert/CACIT</v>
      </c>
      <c r="K40" s="261"/>
      <c r="L40" s="261"/>
      <c r="M40" s="70">
        <v>575</v>
      </c>
      <c r="N40" s="71" t="str">
        <f>'1'!N40</f>
        <v>poeng</v>
      </c>
    </row>
    <row r="41" spans="1:14" x14ac:dyDescent="0.2">
      <c r="A41" s="57" t="str">
        <f>'1'!A41</f>
        <v>A</v>
      </c>
      <c r="B41" s="80">
        <v>0</v>
      </c>
      <c r="C41" s="10" t="str">
        <f>'1'!C41</f>
        <v>D</v>
      </c>
      <c r="D41" s="80">
        <v>0</v>
      </c>
      <c r="E41" s="155">
        <f>SUM(E37:H40)</f>
        <v>0</v>
      </c>
      <c r="F41" s="156"/>
      <c r="G41" s="156"/>
      <c r="H41" s="157"/>
      <c r="I41" s="9"/>
      <c r="J41" s="139" t="str">
        <f>'1'!J41:L41</f>
        <v>- Derav i spesialøvelsene</v>
      </c>
      <c r="K41" s="253"/>
      <c r="L41" s="253"/>
      <c r="M41" s="60">
        <v>312</v>
      </c>
      <c r="N41" s="61" t="str">
        <f>'1'!N41</f>
        <v>poeng</v>
      </c>
    </row>
    <row r="42" spans="1:14" ht="13.5" thickBot="1" x14ac:dyDescent="0.25">
      <c r="A42" s="174" t="str">
        <f>'1'!A42</f>
        <v>Anvendt tid totalt:</v>
      </c>
      <c r="B42" s="258"/>
      <c r="C42" s="175"/>
      <c r="D42" s="259"/>
      <c r="E42" s="229">
        <f>SUM(E38:H41)</f>
        <v>0</v>
      </c>
      <c r="F42" s="170"/>
      <c r="G42" s="170"/>
      <c r="H42" s="230"/>
      <c r="I42" s="19"/>
      <c r="J42" s="143" t="str">
        <f>'1'!J42:L42</f>
        <v>- Derav i lydighetsøvelsene</v>
      </c>
      <c r="K42" s="252"/>
      <c r="L42" s="252"/>
      <c r="M42" s="62">
        <v>208</v>
      </c>
      <c r="N42" s="63" t="str">
        <f>'1'!N42</f>
        <v>poeng</v>
      </c>
    </row>
    <row r="43" spans="1:14" ht="13.5" thickBot="1" x14ac:dyDescent="0.25">
      <c r="A43" s="167" t="str">
        <f>'1'!A43</f>
        <v>Øvelser:</v>
      </c>
      <c r="B43" s="249"/>
      <c r="C43" s="168"/>
      <c r="D43" s="249"/>
      <c r="E43" s="168"/>
      <c r="F43" s="48" t="str">
        <f>'1'!F43</f>
        <v>Koeff.</v>
      </c>
      <c r="G43" s="48" t="str">
        <f>'1'!G43</f>
        <v>Karakter</v>
      </c>
      <c r="H43" s="55" t="str">
        <f>'1'!H43</f>
        <v>Poeng</v>
      </c>
      <c r="I43" s="9"/>
      <c r="J43" s="19"/>
      <c r="K43" s="19"/>
      <c r="L43" s="19"/>
      <c r="M43" s="19"/>
      <c r="N43" s="19"/>
    </row>
    <row r="44" spans="1:14" ht="14.25" x14ac:dyDescent="0.2">
      <c r="A44" s="5">
        <f>'1'!A44</f>
        <v>11</v>
      </c>
      <c r="B44" s="250" t="str">
        <f>'1'!B44</f>
        <v>Feltsøk</v>
      </c>
      <c r="C44" s="161"/>
      <c r="D44" s="250"/>
      <c r="E44" s="161"/>
      <c r="F44" s="6">
        <v>10</v>
      </c>
      <c r="G44" s="79"/>
      <c r="H44" s="21" t="str">
        <f>IF(G44="","",IF(G44=0,"I.G.",G44*F44))</f>
        <v/>
      </c>
      <c r="I44" s="9"/>
      <c r="J44" s="137"/>
      <c r="K44" s="160"/>
      <c r="L44" s="160"/>
      <c r="M44" s="158" t="str">
        <f>'1'!M44:N44</f>
        <v>Poeng</v>
      </c>
      <c r="N44" s="159"/>
    </row>
    <row r="45" spans="1:14" ht="14.25" x14ac:dyDescent="0.2">
      <c r="A45" s="5">
        <f>'1'!A45</f>
        <v>12</v>
      </c>
      <c r="B45" s="161" t="str">
        <f>'1'!B45</f>
        <v>Rapport</v>
      </c>
      <c r="C45" s="161"/>
      <c r="D45" s="161"/>
      <c r="E45" s="161"/>
      <c r="F45" s="6">
        <f>'1'!F45</f>
        <v>29</v>
      </c>
      <c r="G45" s="79"/>
      <c r="H45" s="21" t="str">
        <f>IF(G45="","",IF(G45=0,"I.G.",G45*F45))</f>
        <v/>
      </c>
      <c r="I45" s="9"/>
      <c r="J45" s="139" t="str">
        <f>'1'!J45:L45</f>
        <v>Sum Lydighet</v>
      </c>
      <c r="K45" s="228"/>
      <c r="L45" s="228"/>
      <c r="M45" s="151">
        <f>H24</f>
        <v>0</v>
      </c>
      <c r="N45" s="152"/>
    </row>
    <row r="46" spans="1:14" ht="16.5" thickBot="1" x14ac:dyDescent="0.3">
      <c r="A46" s="185" t="str">
        <f>'1'!A46</f>
        <v>Sum spesialøvelser:</v>
      </c>
      <c r="B46" s="186"/>
      <c r="C46" s="186"/>
      <c r="D46" s="186"/>
      <c r="E46" s="186"/>
      <c r="F46" s="7">
        <f>SUM(F44:F45)</f>
        <v>39</v>
      </c>
      <c r="G46" s="8"/>
      <c r="H46" s="15"/>
      <c r="I46" s="9"/>
      <c r="J46" s="139" t="str">
        <f>'1'!J46:L46</f>
        <v>Sum Spesialøvelser</v>
      </c>
      <c r="K46" s="228"/>
      <c r="L46" s="228"/>
      <c r="M46" s="153" t="str">
        <f>IF(Resultatskj!H4="Rundering",H35,IF(Resultatskj!H4="Spor",H30,IF(Resultatskj!H4="Rapport",H46,"")))</f>
        <v/>
      </c>
      <c r="N46" s="154"/>
    </row>
    <row r="47" spans="1:14" ht="16.5" thickBot="1" x14ac:dyDescent="0.3">
      <c r="A47" s="200"/>
      <c r="B47" s="200"/>
      <c r="C47" s="200"/>
      <c r="D47" s="200"/>
      <c r="E47" s="200"/>
      <c r="F47" s="200"/>
      <c r="G47" s="255"/>
      <c r="H47" s="200"/>
      <c r="I47" s="9"/>
      <c r="J47" s="143" t="str">
        <f>'1'!J47:L47</f>
        <v>Totalpoeng</v>
      </c>
      <c r="K47" s="165"/>
      <c r="L47" s="166"/>
      <c r="M47" s="198">
        <f>SUM(M45:N46)</f>
        <v>0</v>
      </c>
      <c r="N47" s="199"/>
    </row>
    <row r="48" spans="1:14" ht="20.100000000000001" customHeight="1" x14ac:dyDescent="0.2">
      <c r="A48" s="201"/>
      <c r="B48" s="201"/>
      <c r="C48" s="201"/>
      <c r="D48" s="201"/>
      <c r="E48" s="201"/>
      <c r="F48" s="201"/>
      <c r="G48" s="256"/>
      <c r="H48" s="201"/>
      <c r="I48" s="9"/>
      <c r="J48" s="89" t="str">
        <f>'1'!J48</f>
        <v>Ikke godkj.</v>
      </c>
      <c r="K48" s="177" t="str">
        <f>'1'!K48</f>
        <v>Godkj.</v>
      </c>
      <c r="L48" s="257"/>
      <c r="M48" s="4" t="str">
        <f>'1'!M48</f>
        <v>Cert</v>
      </c>
      <c r="N48" s="24" t="str">
        <f>'1'!N48</f>
        <v>Plass</v>
      </c>
    </row>
    <row r="49" spans="1:14" ht="24" thickBot="1" x14ac:dyDescent="0.4">
      <c r="A49" s="202" t="str">
        <f>IF(Resultatskj!C3="","",Resultatskj!C3)</f>
        <v/>
      </c>
      <c r="B49" s="202"/>
      <c r="C49" s="202"/>
      <c r="D49" s="202"/>
      <c r="E49" s="202"/>
      <c r="F49" s="202" t="str">
        <f>IF(Resultatskj!C4="","",Resultatskj!C4)</f>
        <v/>
      </c>
      <c r="G49" s="202"/>
      <c r="H49" s="202"/>
      <c r="I49" s="9"/>
      <c r="J49" s="18" t="str">
        <f>IF(OR(M47&lt;M37,M46&lt;M38,M45&lt;M39,M47=""),"X","")</f>
        <v>X</v>
      </c>
      <c r="K49" s="149" t="str">
        <f>IF(AND(M47&gt;=M37,M46&gt;=M38,M45&gt;M39,J49=""),"X","")</f>
        <v/>
      </c>
      <c r="L49" s="150"/>
      <c r="M49" s="84" t="str">
        <f>IF(AND(M47&gt;=575,M46&gt;=311.99,M45&gt;207.99,J49=""),"X","")</f>
        <v/>
      </c>
      <c r="N49" s="47" t="str">
        <f>Resultatskj!A17</f>
        <v>-</v>
      </c>
    </row>
    <row r="50" spans="1:14" x14ac:dyDescent="0.2">
      <c r="A50" s="237" t="s">
        <v>80</v>
      </c>
      <c r="B50" s="237"/>
      <c r="C50" s="237"/>
      <c r="D50" s="237"/>
      <c r="E50" s="237"/>
      <c r="F50" s="237"/>
      <c r="G50" s="237"/>
      <c r="H50" s="237"/>
      <c r="I50" s="9"/>
      <c r="J50" s="197" t="str">
        <f>Resultatskj!L26</f>
        <v>B.Strand 02.06.2015</v>
      </c>
      <c r="K50" s="197"/>
      <c r="L50" s="197"/>
      <c r="M50" s="197"/>
      <c r="N50" s="197"/>
    </row>
    <row r="51" spans="1:14" x14ac:dyDescent="0.2">
      <c r="A51" s="9"/>
      <c r="B51" s="9"/>
      <c r="C51" s="9"/>
      <c r="D51" s="9"/>
      <c r="E51" s="9"/>
      <c r="F51" s="9"/>
      <c r="G51" s="9"/>
      <c r="H51" s="9"/>
      <c r="I51" s="9"/>
      <c r="J51" s="188"/>
      <c r="K51" s="188"/>
      <c r="L51" s="188"/>
      <c r="M51" s="188"/>
      <c r="N51" s="188"/>
    </row>
    <row r="52" spans="1:14" ht="23.25" x14ac:dyDescent="0.35">
      <c r="J52" s="9"/>
      <c r="K52" s="133"/>
      <c r="L52" s="133"/>
      <c r="M52" s="262" t="str">
        <f>IF(AND(M50&gt;=575,M49&gt;=311.99,M48&gt;207.99,J52=""),"X","")</f>
        <v/>
      </c>
      <c r="N52" s="187"/>
    </row>
  </sheetData>
  <mergeCells count="99">
    <mergeCell ref="M52:N52"/>
    <mergeCell ref="A47:H49"/>
    <mergeCell ref="J51:N51"/>
    <mergeCell ref="J50:N50"/>
    <mergeCell ref="K52:L52"/>
    <mergeCell ref="K48:L48"/>
    <mergeCell ref="K49:L49"/>
    <mergeCell ref="A50:H50"/>
    <mergeCell ref="B45:E45"/>
    <mergeCell ref="A46:E46"/>
    <mergeCell ref="J47:L47"/>
    <mergeCell ref="J45:L45"/>
    <mergeCell ref="M47:N47"/>
    <mergeCell ref="M46:N46"/>
    <mergeCell ref="J46:L46"/>
    <mergeCell ref="M45:N45"/>
    <mergeCell ref="J42:L42"/>
    <mergeCell ref="A42:D42"/>
    <mergeCell ref="E42:H42"/>
    <mergeCell ref="J38:L38"/>
    <mergeCell ref="J40:L40"/>
    <mergeCell ref="J39:L39"/>
    <mergeCell ref="E41:H41"/>
    <mergeCell ref="E40:H40"/>
    <mergeCell ref="J41:L41"/>
    <mergeCell ref="E38:H38"/>
    <mergeCell ref="E39:H39"/>
    <mergeCell ref="A4:B4"/>
    <mergeCell ref="C4:H4"/>
    <mergeCell ref="I4:J4"/>
    <mergeCell ref="K4:N4"/>
    <mergeCell ref="C6:H6"/>
    <mergeCell ref="I6:J6"/>
    <mergeCell ref="K6:N6"/>
    <mergeCell ref="A6:B6"/>
    <mergeCell ref="I35:N35"/>
    <mergeCell ref="I34:N34"/>
    <mergeCell ref="A5:B5"/>
    <mergeCell ref="C5:H5"/>
    <mergeCell ref="I5:J5"/>
    <mergeCell ref="K5:N5"/>
    <mergeCell ref="B18:E18"/>
    <mergeCell ref="I21:N21"/>
    <mergeCell ref="B21:E21"/>
    <mergeCell ref="I18:N18"/>
    <mergeCell ref="B19:E19"/>
    <mergeCell ref="B20:E20"/>
    <mergeCell ref="A25:N25"/>
    <mergeCell ref="A32:E32"/>
    <mergeCell ref="B34:E34"/>
    <mergeCell ref="A35:E35"/>
    <mergeCell ref="I24:N24"/>
    <mergeCell ref="B33:E33"/>
    <mergeCell ref="A31:N31"/>
    <mergeCell ref="I33:N33"/>
    <mergeCell ref="I32:N32"/>
    <mergeCell ref="A26:E26"/>
    <mergeCell ref="I22:N22"/>
    <mergeCell ref="M44:N44"/>
    <mergeCell ref="B44:E44"/>
    <mergeCell ref="E37:H37"/>
    <mergeCell ref="A43:E43"/>
    <mergeCell ref="J44:L44"/>
    <mergeCell ref="C37:D37"/>
    <mergeCell ref="I23:N23"/>
    <mergeCell ref="A36:N36"/>
    <mergeCell ref="A37:B37"/>
    <mergeCell ref="J37:L37"/>
    <mergeCell ref="I26:N26"/>
    <mergeCell ref="I27:N27"/>
    <mergeCell ref="B29:E29"/>
    <mergeCell ref="A30:E30"/>
    <mergeCell ref="I30:N30"/>
    <mergeCell ref="B14:E14"/>
    <mergeCell ref="B15:E15"/>
    <mergeCell ref="B16:E16"/>
    <mergeCell ref="B22:E22"/>
    <mergeCell ref="A13:E13"/>
    <mergeCell ref="F1:N1"/>
    <mergeCell ref="I2:K2"/>
    <mergeCell ref="C2:F2"/>
    <mergeCell ref="A2:B2"/>
    <mergeCell ref="C1:E1"/>
    <mergeCell ref="A3:N3"/>
    <mergeCell ref="I29:N29"/>
    <mergeCell ref="I28:N28"/>
    <mergeCell ref="A12:N12"/>
    <mergeCell ref="B17:E17"/>
    <mergeCell ref="B27:E27"/>
    <mergeCell ref="B28:E28"/>
    <mergeCell ref="I17:N17"/>
    <mergeCell ref="I19:N19"/>
    <mergeCell ref="I20:N20"/>
    <mergeCell ref="B23:E23"/>
    <mergeCell ref="A24:E24"/>
    <mergeCell ref="I13:N13"/>
    <mergeCell ref="I14:N14"/>
    <mergeCell ref="I15:N15"/>
    <mergeCell ref="I16:N16"/>
  </mergeCells>
  <phoneticPr fontId="0" type="noConversion"/>
  <pageMargins left="0.51181102362204722" right="0.51181102362204722" top="0.39370078740157483" bottom="0.51181102362204722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Normal="70" zoomScaleSheetLayoutView="85" workbookViewId="0">
      <selection activeCell="C2" sqref="C2:D2"/>
    </sheetView>
  </sheetViews>
  <sheetFormatPr baseColWidth="10" defaultRowHeight="12.75" x14ac:dyDescent="0.2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 x14ac:dyDescent="0.2">
      <c r="A1" s="90"/>
      <c r="B1" s="90"/>
      <c r="C1" s="238"/>
      <c r="D1" s="238"/>
      <c r="E1" s="238"/>
      <c r="F1" s="203" t="str">
        <f>'1'!F1:P1</f>
        <v>Kl. A - DOMMERPROTOKOLL</v>
      </c>
      <c r="G1" s="203"/>
      <c r="H1" s="203"/>
      <c r="I1" s="203"/>
      <c r="J1" s="203"/>
      <c r="K1" s="203"/>
      <c r="L1" s="203"/>
      <c r="M1" s="203"/>
      <c r="N1" s="203"/>
    </row>
    <row r="2" spans="1:14" ht="26.25" x14ac:dyDescent="0.4">
      <c r="A2" s="140" t="str">
        <f>'1'!A2:B2</f>
        <v>Dato:</v>
      </c>
      <c r="B2" s="180"/>
      <c r="C2" s="207" t="str">
        <f>IF(Resultatskj!L2="","",Resultatskj!L2)</f>
        <v/>
      </c>
      <c r="D2" s="208"/>
      <c r="E2" s="208"/>
      <c r="F2" s="209"/>
      <c r="G2" s="2"/>
      <c r="H2" s="1" t="str">
        <f>'1'!H2</f>
        <v>Gruppe:</v>
      </c>
      <c r="I2" s="204" t="str">
        <f>IF(Resultatskj!H4="","",Resultatskj!H4)</f>
        <v/>
      </c>
      <c r="J2" s="205"/>
      <c r="K2" s="206"/>
      <c r="L2" s="3"/>
      <c r="M2" s="1" t="s">
        <v>78</v>
      </c>
      <c r="N2" s="54" t="str">
        <f>Resultatskj!B18</f>
        <v/>
      </c>
    </row>
    <row r="3" spans="1:14" ht="5.0999999999999996" customHeight="1" thickBot="1" x14ac:dyDescent="0.2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ht="15.75" x14ac:dyDescent="0.25">
      <c r="A4" s="219" t="str">
        <f>'1'!A4:B4</f>
        <v>Arrangør:</v>
      </c>
      <c r="B4" s="216"/>
      <c r="C4" s="226" t="str">
        <f>IF(Resultatskj!$C$2="","",Resultatskj!$C$2)</f>
        <v/>
      </c>
      <c r="D4" s="226"/>
      <c r="E4" s="226"/>
      <c r="F4" s="226"/>
      <c r="G4" s="226"/>
      <c r="H4" s="227"/>
      <c r="I4" s="216" t="str">
        <f>'1'!I4:J4</f>
        <v>Hundens navn:</v>
      </c>
      <c r="J4" s="217"/>
      <c r="K4" s="223"/>
      <c r="L4" s="223"/>
      <c r="M4" s="223"/>
      <c r="N4" s="224"/>
    </row>
    <row r="5" spans="1:14" ht="15.75" x14ac:dyDescent="0.25">
      <c r="A5" s="239" t="str">
        <f>'1'!A5:B5</f>
        <v>Fører:</v>
      </c>
      <c r="B5" s="156"/>
      <c r="C5" s="232"/>
      <c r="D5" s="232"/>
      <c r="E5" s="232"/>
      <c r="F5" s="232"/>
      <c r="G5" s="232"/>
      <c r="H5" s="233"/>
      <c r="I5" s="218" t="str">
        <f>'1'!I5:J5</f>
        <v>Reg.nr.:</v>
      </c>
      <c r="J5" s="156"/>
      <c r="K5" s="232"/>
      <c r="L5" s="232"/>
      <c r="M5" s="232"/>
      <c r="N5" s="242"/>
    </row>
    <row r="6" spans="1:14" ht="16.5" thickBot="1" x14ac:dyDescent="0.3">
      <c r="A6" s="240" t="str">
        <f>'1'!A6:B6</f>
        <v>Klubb:</v>
      </c>
      <c r="B6" s="170"/>
      <c r="C6" s="211"/>
      <c r="D6" s="211"/>
      <c r="E6" s="211"/>
      <c r="F6" s="211"/>
      <c r="G6" s="211"/>
      <c r="H6" s="236"/>
      <c r="I6" s="231" t="str">
        <f>'1'!I6:J6</f>
        <v>Rase:</v>
      </c>
      <c r="J6" s="170"/>
      <c r="K6" s="211"/>
      <c r="L6" s="211"/>
      <c r="M6" s="211"/>
      <c r="N6" s="212"/>
    </row>
    <row r="7" spans="1:14" ht="9.9499999999999993" customHeight="1" thickBot="1" x14ac:dyDescent="0.3">
      <c r="A7" s="73"/>
      <c r="B7" s="74"/>
      <c r="C7" s="75"/>
      <c r="D7" s="75"/>
      <c r="E7" s="75"/>
      <c r="F7" s="75"/>
      <c r="G7" s="75"/>
      <c r="H7" s="75"/>
      <c r="I7" s="73"/>
      <c r="J7" s="74"/>
      <c r="K7" s="75"/>
      <c r="L7" s="75"/>
      <c r="M7" s="75"/>
      <c r="N7" s="75"/>
    </row>
    <row r="8" spans="1:14" ht="3.95" customHeight="1" thickBot="1" x14ac:dyDescent="0.3">
      <c r="A8" s="96"/>
      <c r="B8" s="97"/>
      <c r="C8" s="98"/>
      <c r="D8" s="98"/>
      <c r="E8" s="98"/>
      <c r="F8" s="98"/>
      <c r="G8" s="98"/>
      <c r="H8" s="98"/>
      <c r="I8" s="99"/>
      <c r="J8" s="97"/>
      <c r="K8" s="98"/>
      <c r="L8" s="98"/>
      <c r="M8" s="98"/>
      <c r="N8" s="100"/>
    </row>
    <row r="9" spans="1:14" s="77" customFormat="1" ht="14.25" customHeight="1" thickBot="1" x14ac:dyDescent="0.3">
      <c r="A9" s="101"/>
      <c r="B9" s="86" t="s">
        <v>77</v>
      </c>
      <c r="C9" s="78"/>
      <c r="D9" s="94" t="s">
        <v>74</v>
      </c>
      <c r="E9" s="92"/>
      <c r="F9" s="78"/>
      <c r="G9" s="78"/>
      <c r="H9" s="94" t="s">
        <v>75</v>
      </c>
      <c r="I9" s="92"/>
      <c r="J9" s="76"/>
      <c r="K9" s="94" t="s">
        <v>76</v>
      </c>
      <c r="L9" s="92"/>
      <c r="M9" s="78"/>
      <c r="N9" s="102"/>
    </row>
    <row r="10" spans="1:14" s="77" customFormat="1" ht="3.95" customHeight="1" thickBot="1" x14ac:dyDescent="0.3">
      <c r="A10" s="103"/>
      <c r="B10" s="110"/>
      <c r="C10" s="105"/>
      <c r="D10" s="111"/>
      <c r="E10" s="112"/>
      <c r="F10" s="105"/>
      <c r="G10" s="105"/>
      <c r="H10" s="111"/>
      <c r="I10" s="112"/>
      <c r="J10" s="108"/>
      <c r="K10" s="111"/>
      <c r="L10" s="112"/>
      <c r="M10" s="105"/>
      <c r="N10" s="109"/>
    </row>
    <row r="11" spans="1:14" ht="9.9499999999999993" customHeight="1" x14ac:dyDescent="0.25">
      <c r="A11" s="73"/>
      <c r="B11" s="74"/>
      <c r="C11" s="75"/>
      <c r="D11" s="75"/>
      <c r="E11" s="75"/>
      <c r="F11" s="75"/>
      <c r="G11" s="75"/>
      <c r="H11" s="75"/>
      <c r="I11" s="73"/>
      <c r="J11" s="74"/>
      <c r="K11" s="75"/>
      <c r="L11" s="75"/>
      <c r="M11" s="75"/>
      <c r="N11" s="75"/>
    </row>
    <row r="12" spans="1:14" ht="18.75" thickBot="1" x14ac:dyDescent="0.3">
      <c r="A12" s="193" t="str">
        <f>'1'!A12</f>
        <v>Lydighet: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</row>
    <row r="13" spans="1:14" s="77" customFormat="1" ht="12" x14ac:dyDescent="0.2">
      <c r="A13" s="234" t="str">
        <f>'1'!A13</f>
        <v>Øvelser:</v>
      </c>
      <c r="B13" s="235"/>
      <c r="C13" s="235"/>
      <c r="D13" s="235"/>
      <c r="E13" s="235"/>
      <c r="F13" s="87" t="s">
        <v>16</v>
      </c>
      <c r="G13" s="87" t="s">
        <v>17</v>
      </c>
      <c r="H13" s="87" t="s">
        <v>18</v>
      </c>
      <c r="I13" s="243"/>
      <c r="J13" s="244"/>
      <c r="K13" s="244"/>
      <c r="L13" s="244"/>
      <c r="M13" s="244"/>
      <c r="N13" s="245"/>
    </row>
    <row r="14" spans="1:14" ht="14.25" x14ac:dyDescent="0.2">
      <c r="A14" s="5">
        <f>'1'!A14</f>
        <v>1</v>
      </c>
      <c r="B14" s="161" t="str">
        <f>'1'!B14</f>
        <v>Fri ved foten</v>
      </c>
      <c r="C14" s="161"/>
      <c r="D14" s="161"/>
      <c r="E14" s="161"/>
      <c r="F14" s="6">
        <v>3</v>
      </c>
      <c r="G14" s="79"/>
      <c r="H14" s="20" t="str">
        <f t="shared" ref="H14:H23" si="0">IF(G14="","",IF(G14=0,"I.G.",G14*F14))</f>
        <v/>
      </c>
      <c r="I14" s="220"/>
      <c r="J14" s="221"/>
      <c r="K14" s="221"/>
      <c r="L14" s="221"/>
      <c r="M14" s="221"/>
      <c r="N14" s="222"/>
    </row>
    <row r="15" spans="1:14" ht="14.25" x14ac:dyDescent="0.2">
      <c r="A15" s="5">
        <f>'1'!A15</f>
        <v>2</v>
      </c>
      <c r="B15" s="161" t="str">
        <f>'1'!B15</f>
        <v>Innkalling m/stå og dekk</v>
      </c>
      <c r="C15" s="161"/>
      <c r="D15" s="161"/>
      <c r="E15" s="161"/>
      <c r="F15" s="6">
        <v>3</v>
      </c>
      <c r="G15" s="79"/>
      <c r="H15" s="20" t="str">
        <f t="shared" si="0"/>
        <v/>
      </c>
      <c r="I15" s="220"/>
      <c r="J15" s="221"/>
      <c r="K15" s="221"/>
      <c r="L15" s="221"/>
      <c r="M15" s="221"/>
      <c r="N15" s="222"/>
    </row>
    <row r="16" spans="1:14" ht="14.25" x14ac:dyDescent="0.2">
      <c r="A16" s="5">
        <f>'1'!A16</f>
        <v>3</v>
      </c>
      <c r="B16" s="161" t="str">
        <f>'1'!B16</f>
        <v>Fremadsending</v>
      </c>
      <c r="C16" s="161"/>
      <c r="D16" s="161"/>
      <c r="E16" s="161"/>
      <c r="F16" s="6">
        <v>3</v>
      </c>
      <c r="G16" s="79"/>
      <c r="H16" s="20" t="str">
        <f t="shared" si="0"/>
        <v/>
      </c>
      <c r="I16" s="220"/>
      <c r="J16" s="221"/>
      <c r="K16" s="221"/>
      <c r="L16" s="221"/>
      <c r="M16" s="221"/>
      <c r="N16" s="222"/>
    </row>
    <row r="17" spans="1:14" ht="14.25" x14ac:dyDescent="0.2">
      <c r="A17" s="5">
        <f>'1'!A17</f>
        <v>4</v>
      </c>
      <c r="B17" s="161" t="str">
        <f>'1'!B17</f>
        <v>Kryp</v>
      </c>
      <c r="C17" s="161"/>
      <c r="D17" s="161"/>
      <c r="E17" s="161"/>
      <c r="F17" s="6">
        <v>3</v>
      </c>
      <c r="G17" s="79"/>
      <c r="H17" s="20" t="str">
        <f t="shared" si="0"/>
        <v/>
      </c>
      <c r="I17" s="220"/>
      <c r="J17" s="221"/>
      <c r="K17" s="221"/>
      <c r="L17" s="221"/>
      <c r="M17" s="221"/>
      <c r="N17" s="222"/>
    </row>
    <row r="18" spans="1:14" ht="14.25" x14ac:dyDescent="0.2">
      <c r="A18" s="5">
        <f>'1'!A18</f>
        <v>5</v>
      </c>
      <c r="B18" s="161" t="str">
        <f>'1'!B18</f>
        <v>Hals på kommando</v>
      </c>
      <c r="C18" s="161"/>
      <c r="D18" s="161"/>
      <c r="E18" s="161"/>
      <c r="F18" s="6">
        <v>2</v>
      </c>
      <c r="G18" s="79"/>
      <c r="H18" s="20" t="str">
        <f t="shared" si="0"/>
        <v/>
      </c>
      <c r="I18" s="220"/>
      <c r="J18" s="221"/>
      <c r="K18" s="221"/>
      <c r="L18" s="221"/>
      <c r="M18" s="221"/>
      <c r="N18" s="222"/>
    </row>
    <row r="19" spans="1:14" ht="14.25" x14ac:dyDescent="0.2">
      <c r="A19" s="5">
        <f>'1'!A19</f>
        <v>6</v>
      </c>
      <c r="B19" s="161" t="str">
        <f>'1'!B19</f>
        <v>Apportering metallapport</v>
      </c>
      <c r="C19" s="161"/>
      <c r="D19" s="161"/>
      <c r="E19" s="161"/>
      <c r="F19" s="6">
        <v>3</v>
      </c>
      <c r="G19" s="79"/>
      <c r="H19" s="20" t="str">
        <f t="shared" si="0"/>
        <v/>
      </c>
      <c r="I19" s="220"/>
      <c r="J19" s="221"/>
      <c r="K19" s="221"/>
      <c r="L19" s="221"/>
      <c r="M19" s="221"/>
      <c r="N19" s="222"/>
    </row>
    <row r="20" spans="1:14" ht="14.25" x14ac:dyDescent="0.2">
      <c r="A20" s="5">
        <f>'1'!A20</f>
        <v>7</v>
      </c>
      <c r="B20" s="161" t="str">
        <f>'1'!B20</f>
        <v>Apportering tung gjenstand</v>
      </c>
      <c r="C20" s="161"/>
      <c r="D20" s="161"/>
      <c r="E20" s="161"/>
      <c r="F20" s="6">
        <v>3</v>
      </c>
      <c r="G20" s="79"/>
      <c r="H20" s="20" t="str">
        <f t="shared" si="0"/>
        <v/>
      </c>
      <c r="I20" s="220"/>
      <c r="J20" s="221"/>
      <c r="K20" s="221"/>
      <c r="L20" s="221"/>
      <c r="M20" s="221"/>
      <c r="N20" s="222"/>
    </row>
    <row r="21" spans="1:14" ht="14.25" x14ac:dyDescent="0.2">
      <c r="A21" s="5">
        <f>'1'!A21</f>
        <v>8</v>
      </c>
      <c r="B21" s="161" t="s">
        <v>64</v>
      </c>
      <c r="C21" s="161"/>
      <c r="D21" s="161"/>
      <c r="E21" s="161"/>
      <c r="F21" s="6">
        <v>2</v>
      </c>
      <c r="G21" s="79"/>
      <c r="H21" s="20" t="str">
        <f t="shared" si="0"/>
        <v/>
      </c>
      <c r="I21" s="220"/>
      <c r="J21" s="221"/>
      <c r="K21" s="221"/>
      <c r="L21" s="221"/>
      <c r="M21" s="221"/>
      <c r="N21" s="222"/>
    </row>
    <row r="22" spans="1:14" ht="14.25" x14ac:dyDescent="0.2">
      <c r="A22" s="5">
        <f>'1'!A22</f>
        <v>9</v>
      </c>
      <c r="B22" s="161" t="str">
        <f>'1'!B22</f>
        <v>Stigeklatring</v>
      </c>
      <c r="C22" s="161"/>
      <c r="D22" s="161"/>
      <c r="E22" s="161"/>
      <c r="F22" s="6">
        <v>2</v>
      </c>
      <c r="G22" s="79"/>
      <c r="H22" s="20" t="str">
        <f t="shared" si="0"/>
        <v/>
      </c>
      <c r="I22" s="220"/>
      <c r="J22" s="221"/>
      <c r="K22" s="221"/>
      <c r="L22" s="221"/>
      <c r="M22" s="221"/>
      <c r="N22" s="222"/>
    </row>
    <row r="23" spans="1:14" ht="14.25" x14ac:dyDescent="0.2">
      <c r="A23" s="5">
        <f>'1'!A23</f>
        <v>10</v>
      </c>
      <c r="B23" s="161" t="str">
        <f>'1'!B23</f>
        <v>Fellesdekk</v>
      </c>
      <c r="C23" s="161"/>
      <c r="D23" s="161"/>
      <c r="E23" s="161"/>
      <c r="F23" s="6">
        <v>2</v>
      </c>
      <c r="G23" s="79"/>
      <c r="H23" s="20" t="str">
        <f t="shared" si="0"/>
        <v/>
      </c>
      <c r="I23" s="220"/>
      <c r="J23" s="221"/>
      <c r="K23" s="221"/>
      <c r="L23" s="221"/>
      <c r="M23" s="221"/>
      <c r="N23" s="222"/>
    </row>
    <row r="24" spans="1:14" ht="16.5" thickBot="1" x14ac:dyDescent="0.3">
      <c r="A24" s="185" t="str">
        <f>'1'!A24</f>
        <v>Sum lydighet:</v>
      </c>
      <c r="B24" s="186"/>
      <c r="C24" s="186"/>
      <c r="D24" s="186"/>
      <c r="E24" s="186"/>
      <c r="F24" s="7">
        <f>SUM(F14:F23)</f>
        <v>26</v>
      </c>
      <c r="G24" s="82"/>
      <c r="H24" s="72">
        <f>SUM(H14:H23)</f>
        <v>0</v>
      </c>
      <c r="I24" s="164"/>
      <c r="J24" s="165"/>
      <c r="K24" s="165"/>
      <c r="L24" s="165"/>
      <c r="M24" s="165"/>
      <c r="N24" s="166"/>
    </row>
    <row r="25" spans="1:14" ht="18.75" thickBot="1" x14ac:dyDescent="0.3">
      <c r="A25" s="193" t="str">
        <f>'1'!A25</f>
        <v>Sporgruppen:</v>
      </c>
      <c r="B25" s="194"/>
      <c r="C25" s="194"/>
      <c r="D25" s="194"/>
      <c r="E25" s="194"/>
      <c r="F25" s="194"/>
      <c r="G25" s="248"/>
      <c r="H25" s="194"/>
      <c r="I25" s="194"/>
      <c r="J25" s="194"/>
      <c r="K25" s="194"/>
      <c r="L25" s="194"/>
      <c r="M25" s="194"/>
      <c r="N25" s="194"/>
    </row>
    <row r="26" spans="1:14" x14ac:dyDescent="0.2">
      <c r="A26" s="167" t="str">
        <f>'1'!A26</f>
        <v>Øvelser:</v>
      </c>
      <c r="B26" s="168"/>
      <c r="C26" s="168"/>
      <c r="D26" s="168"/>
      <c r="E26" s="168"/>
      <c r="F26" s="48" t="s">
        <v>16</v>
      </c>
      <c r="G26" s="48" t="s">
        <v>17</v>
      </c>
      <c r="H26" s="48" t="s">
        <v>18</v>
      </c>
      <c r="I26" s="246"/>
      <c r="J26" s="192"/>
      <c r="K26" s="192"/>
      <c r="L26" s="192"/>
      <c r="M26" s="192"/>
      <c r="N26" s="247"/>
    </row>
    <row r="27" spans="1:14" ht="14.25" x14ac:dyDescent="0.2">
      <c r="A27" s="5">
        <f>'1'!A27</f>
        <v>11</v>
      </c>
      <c r="B27" s="161" t="str">
        <f>'1'!B27</f>
        <v>Feltsøk</v>
      </c>
      <c r="C27" s="161"/>
      <c r="D27" s="161"/>
      <c r="E27" s="161"/>
      <c r="F27" s="6">
        <v>10</v>
      </c>
      <c r="G27" s="79"/>
      <c r="H27" s="20" t="str">
        <f>IF(G27="","",IF(G27=0,"I.G.",G27*F27))</f>
        <v/>
      </c>
      <c r="I27" s="220"/>
      <c r="J27" s="221"/>
      <c r="K27" s="221"/>
      <c r="L27" s="221"/>
      <c r="M27" s="221"/>
      <c r="N27" s="222"/>
    </row>
    <row r="28" spans="1:14" ht="14.25" x14ac:dyDescent="0.2">
      <c r="A28" s="5">
        <f>'1'!A28</f>
        <v>12</v>
      </c>
      <c r="B28" s="161" t="str">
        <f>'1'!B28</f>
        <v>Sporoppsøk</v>
      </c>
      <c r="C28" s="161"/>
      <c r="D28" s="161"/>
      <c r="E28" s="161"/>
      <c r="F28" s="6">
        <v>5</v>
      </c>
      <c r="G28" s="79"/>
      <c r="H28" s="20" t="str">
        <f>IF(G28="","",IF(G28=0,"I.G.",G28*F28))</f>
        <v/>
      </c>
      <c r="I28" s="189"/>
      <c r="J28" s="190"/>
      <c r="K28" s="190"/>
      <c r="L28" s="190"/>
      <c r="M28" s="190"/>
      <c r="N28" s="191"/>
    </row>
    <row r="29" spans="1:14" ht="14.25" x14ac:dyDescent="0.2">
      <c r="A29" s="5">
        <f>'1'!A29</f>
        <v>13</v>
      </c>
      <c r="B29" s="161" t="str">
        <f>'1'!B29</f>
        <v>Spor</v>
      </c>
      <c r="C29" s="161"/>
      <c r="D29" s="161"/>
      <c r="E29" s="161"/>
      <c r="F29" s="6">
        <v>24</v>
      </c>
      <c r="G29" s="79"/>
      <c r="H29" s="20" t="str">
        <f>IF(G29="","",IF(G29=0,"I.G.",G29*F29))</f>
        <v/>
      </c>
      <c r="I29" s="189"/>
      <c r="J29" s="190"/>
      <c r="K29" s="190"/>
      <c r="L29" s="190"/>
      <c r="M29" s="190"/>
      <c r="N29" s="191"/>
    </row>
    <row r="30" spans="1:14" ht="16.5" thickBot="1" x14ac:dyDescent="0.3">
      <c r="A30" s="185" t="str">
        <f>'1'!A30</f>
        <v>Sum spesialøvelser:</v>
      </c>
      <c r="B30" s="186"/>
      <c r="C30" s="186"/>
      <c r="D30" s="186"/>
      <c r="E30" s="186"/>
      <c r="F30" s="7">
        <f>SUM(F27:F29)</f>
        <v>39</v>
      </c>
      <c r="G30" s="82"/>
      <c r="H30" s="72" t="str">
        <f>IF(AND(H27="",H28="",H29=""),"",SUM(H27:H29))</f>
        <v/>
      </c>
      <c r="I30" s="164"/>
      <c r="J30" s="165"/>
      <c r="K30" s="165"/>
      <c r="L30" s="165"/>
      <c r="M30" s="165"/>
      <c r="N30" s="166"/>
    </row>
    <row r="31" spans="1:14" ht="18.75" thickBot="1" x14ac:dyDescent="0.3">
      <c r="A31" s="193" t="str">
        <f>'1'!A31</f>
        <v>Runderingsgruppen:</v>
      </c>
      <c r="B31" s="194"/>
      <c r="C31" s="194"/>
      <c r="D31" s="194"/>
      <c r="E31" s="194"/>
      <c r="F31" s="194"/>
      <c r="G31" s="248"/>
      <c r="H31" s="194"/>
      <c r="I31" s="194"/>
      <c r="J31" s="194"/>
      <c r="K31" s="194"/>
      <c r="L31" s="194"/>
      <c r="M31" s="194"/>
      <c r="N31" s="194"/>
    </row>
    <row r="32" spans="1:14" x14ac:dyDescent="0.2">
      <c r="A32" s="167" t="str">
        <f>'1'!A32</f>
        <v>Øvelser:</v>
      </c>
      <c r="B32" s="168"/>
      <c r="C32" s="168"/>
      <c r="D32" s="168"/>
      <c r="E32" s="168"/>
      <c r="F32" s="48" t="s">
        <v>16</v>
      </c>
      <c r="G32" s="48" t="s">
        <v>17</v>
      </c>
      <c r="H32" s="48" t="s">
        <v>18</v>
      </c>
      <c r="I32" s="246"/>
      <c r="J32" s="192"/>
      <c r="K32" s="192"/>
      <c r="L32" s="192"/>
      <c r="M32" s="192"/>
      <c r="N32" s="247"/>
    </row>
    <row r="33" spans="1:14" ht="14.25" x14ac:dyDescent="0.2">
      <c r="A33" s="5">
        <f>'1'!A33</f>
        <v>11</v>
      </c>
      <c r="B33" s="161" t="str">
        <f>'1'!B33</f>
        <v>Feltsøk</v>
      </c>
      <c r="C33" s="161"/>
      <c r="D33" s="161"/>
      <c r="E33" s="161"/>
      <c r="F33" s="6">
        <v>10</v>
      </c>
      <c r="G33" s="79"/>
      <c r="H33" s="20" t="str">
        <f>IF(G33="","",IF(G33=0,"I.G.",G33*F33))</f>
        <v/>
      </c>
      <c r="I33" s="220"/>
      <c r="J33" s="221"/>
      <c r="K33" s="221"/>
      <c r="L33" s="221"/>
      <c r="M33" s="221"/>
      <c r="N33" s="222"/>
    </row>
    <row r="34" spans="1:14" ht="14.25" x14ac:dyDescent="0.2">
      <c r="A34" s="5">
        <f>'1'!A34</f>
        <v>12</v>
      </c>
      <c r="B34" s="161" t="str">
        <f>'1'!B34</f>
        <v>Rundering</v>
      </c>
      <c r="C34" s="161"/>
      <c r="D34" s="161"/>
      <c r="E34" s="161"/>
      <c r="F34" s="6">
        <f>'1'!F34</f>
        <v>29</v>
      </c>
      <c r="G34" s="79"/>
      <c r="H34" s="20" t="str">
        <f>IF(G34="","",IF(G34=0,"I.G.",G34*F34))</f>
        <v/>
      </c>
      <c r="I34" s="220"/>
      <c r="J34" s="221"/>
      <c r="K34" s="221"/>
      <c r="L34" s="221"/>
      <c r="M34" s="221"/>
      <c r="N34" s="222"/>
    </row>
    <row r="35" spans="1:14" ht="18.75" customHeight="1" thickBot="1" x14ac:dyDescent="0.3">
      <c r="A35" s="185" t="str">
        <f>'1'!A35</f>
        <v>Sum spesialøvelser:</v>
      </c>
      <c r="B35" s="186"/>
      <c r="C35" s="186"/>
      <c r="D35" s="186"/>
      <c r="E35" s="186"/>
      <c r="F35" s="7">
        <f>SUM(F33:F34)</f>
        <v>39</v>
      </c>
      <c r="G35" s="8"/>
      <c r="H35" s="72" t="str">
        <f>IF(AND(H33="",H34=""),"",SUM(H33:H34))</f>
        <v/>
      </c>
      <c r="I35" s="164"/>
      <c r="J35" s="165" t="s">
        <v>22</v>
      </c>
      <c r="K35" s="165"/>
      <c r="L35" s="165"/>
      <c r="M35" s="165">
        <v>300</v>
      </c>
      <c r="N35" s="166" t="s">
        <v>24</v>
      </c>
    </row>
    <row r="36" spans="1:14" ht="18.75" thickBot="1" x14ac:dyDescent="0.3">
      <c r="A36" s="193" t="str">
        <f>'1'!A36</f>
        <v>Rapportgruppen:</v>
      </c>
      <c r="B36" s="194"/>
      <c r="C36" s="194"/>
      <c r="D36" s="194"/>
      <c r="E36" s="194"/>
      <c r="F36" s="194"/>
      <c r="G36" s="248"/>
      <c r="H36" s="194"/>
      <c r="I36" s="194"/>
      <c r="J36" s="194"/>
      <c r="K36" s="194"/>
      <c r="L36" s="194"/>
      <c r="M36" s="194"/>
      <c r="N36" s="194"/>
    </row>
    <row r="37" spans="1:14" x14ac:dyDescent="0.2">
      <c r="A37" s="183" t="str">
        <f>'1'!A37</f>
        <v>Start kl.:</v>
      </c>
      <c r="B37" s="184">
        <v>0</v>
      </c>
      <c r="C37" s="138" t="str">
        <f>'1'!C37</f>
        <v>Ankomst kl.:</v>
      </c>
      <c r="D37" s="184">
        <v>0</v>
      </c>
      <c r="E37" s="177" t="str">
        <f>'1'!E37:H37</f>
        <v>Anvendt tid:</v>
      </c>
      <c r="F37" s="178"/>
      <c r="G37" s="251"/>
      <c r="H37" s="179"/>
      <c r="I37" s="9"/>
      <c r="J37" s="167" t="str">
        <f>'1'!J37:L37</f>
        <v>Godkjent</v>
      </c>
      <c r="K37" s="192"/>
      <c r="L37" s="192"/>
      <c r="M37" s="68">
        <f>'1'!M37</f>
        <v>325</v>
      </c>
      <c r="N37" s="69" t="str">
        <f>'1'!N37</f>
        <v>poeng</v>
      </c>
    </row>
    <row r="38" spans="1:14" x14ac:dyDescent="0.2">
      <c r="A38" s="57" t="str">
        <f>'1'!A38</f>
        <v>B</v>
      </c>
      <c r="B38" s="80">
        <v>0</v>
      </c>
      <c r="C38" s="10" t="str">
        <f>'1'!C38</f>
        <v>A</v>
      </c>
      <c r="D38" s="80">
        <v>0</v>
      </c>
      <c r="E38" s="155">
        <f>SUM(B38,D38)</f>
        <v>0</v>
      </c>
      <c r="F38" s="156"/>
      <c r="G38" s="156"/>
      <c r="H38" s="157"/>
      <c r="I38" s="9"/>
      <c r="J38" s="139" t="str">
        <f>'1'!J38:L38</f>
        <v>- Derav i spesialøvelsene</v>
      </c>
      <c r="K38" s="253"/>
      <c r="L38" s="253"/>
      <c r="M38" s="60">
        <v>195</v>
      </c>
      <c r="N38" s="61" t="str">
        <f>'1'!N38</f>
        <v>poeng</v>
      </c>
    </row>
    <row r="39" spans="1:14" x14ac:dyDescent="0.2">
      <c r="A39" s="57" t="str">
        <f>'1'!A39</f>
        <v>A</v>
      </c>
      <c r="B39" s="80">
        <v>0</v>
      </c>
      <c r="C39" s="10" t="str">
        <f>'1'!C39</f>
        <v>B</v>
      </c>
      <c r="D39" s="80">
        <v>0</v>
      </c>
      <c r="E39" s="155">
        <f>SUM(B39,D39)</f>
        <v>0</v>
      </c>
      <c r="F39" s="156"/>
      <c r="G39" s="156"/>
      <c r="H39" s="157"/>
      <c r="I39" s="9"/>
      <c r="J39" s="254" t="s">
        <v>72</v>
      </c>
      <c r="K39" s="253"/>
      <c r="L39" s="253"/>
      <c r="M39" s="60">
        <v>130</v>
      </c>
      <c r="N39" s="61" t="str">
        <f>'1'!N39</f>
        <v>poeng</v>
      </c>
    </row>
    <row r="40" spans="1:14" x14ac:dyDescent="0.2">
      <c r="A40" s="57" t="str">
        <f>'1'!A40</f>
        <v>C</v>
      </c>
      <c r="B40" s="80">
        <v>0</v>
      </c>
      <c r="C40" s="10" t="str">
        <f>'1'!C40</f>
        <v>A</v>
      </c>
      <c r="D40" s="80">
        <v>0</v>
      </c>
      <c r="E40" s="155">
        <f>SUM(B40,D40)</f>
        <v>0</v>
      </c>
      <c r="F40" s="156"/>
      <c r="G40" s="156"/>
      <c r="H40" s="157"/>
      <c r="I40" s="9"/>
      <c r="J40" s="260" t="str">
        <f>'1'!J40:L40</f>
        <v>Cert/CACIT</v>
      </c>
      <c r="K40" s="261"/>
      <c r="L40" s="261"/>
      <c r="M40" s="70">
        <v>575</v>
      </c>
      <c r="N40" s="71" t="str">
        <f>'1'!N40</f>
        <v>poeng</v>
      </c>
    </row>
    <row r="41" spans="1:14" x14ac:dyDescent="0.2">
      <c r="A41" s="57" t="str">
        <f>'1'!A41</f>
        <v>A</v>
      </c>
      <c r="B41" s="80">
        <v>0</v>
      </c>
      <c r="C41" s="10" t="str">
        <f>'1'!C41</f>
        <v>D</v>
      </c>
      <c r="D41" s="80">
        <v>0</v>
      </c>
      <c r="E41" s="155">
        <f>SUM(E37:H40)</f>
        <v>0</v>
      </c>
      <c r="F41" s="156"/>
      <c r="G41" s="156"/>
      <c r="H41" s="157"/>
      <c r="I41" s="9"/>
      <c r="J41" s="139" t="str">
        <f>'1'!J41:L41</f>
        <v>- Derav i spesialøvelsene</v>
      </c>
      <c r="K41" s="253"/>
      <c r="L41" s="253"/>
      <c r="M41" s="60">
        <v>312</v>
      </c>
      <c r="N41" s="61" t="str">
        <f>'1'!N41</f>
        <v>poeng</v>
      </c>
    </row>
    <row r="42" spans="1:14" ht="13.5" thickBot="1" x14ac:dyDescent="0.25">
      <c r="A42" s="174" t="str">
        <f>'1'!A42</f>
        <v>Anvendt tid totalt:</v>
      </c>
      <c r="B42" s="258"/>
      <c r="C42" s="175"/>
      <c r="D42" s="259"/>
      <c r="E42" s="229">
        <f>SUM(E38:H41)</f>
        <v>0</v>
      </c>
      <c r="F42" s="170"/>
      <c r="G42" s="170"/>
      <c r="H42" s="230"/>
      <c r="I42" s="19"/>
      <c r="J42" s="143" t="str">
        <f>'1'!J42:L42</f>
        <v>- Derav i lydighetsøvelsene</v>
      </c>
      <c r="K42" s="252"/>
      <c r="L42" s="252"/>
      <c r="M42" s="62">
        <v>208</v>
      </c>
      <c r="N42" s="63" t="str">
        <f>'1'!N42</f>
        <v>poeng</v>
      </c>
    </row>
    <row r="43" spans="1:14" ht="13.5" thickBot="1" x14ac:dyDescent="0.25">
      <c r="A43" s="167" t="str">
        <f>'1'!A43</f>
        <v>Øvelser:</v>
      </c>
      <c r="B43" s="249"/>
      <c r="C43" s="168"/>
      <c r="D43" s="249"/>
      <c r="E43" s="168"/>
      <c r="F43" s="48" t="str">
        <f>'1'!F43</f>
        <v>Koeff.</v>
      </c>
      <c r="G43" s="48" t="str">
        <f>'1'!G43</f>
        <v>Karakter</v>
      </c>
      <c r="H43" s="55" t="str">
        <f>'1'!H43</f>
        <v>Poeng</v>
      </c>
      <c r="I43" s="9"/>
      <c r="J43" s="19"/>
      <c r="K43" s="19"/>
      <c r="L43" s="19"/>
      <c r="M43" s="19"/>
      <c r="N43" s="19"/>
    </row>
    <row r="44" spans="1:14" ht="14.25" x14ac:dyDescent="0.2">
      <c r="A44" s="5">
        <f>'1'!A44</f>
        <v>11</v>
      </c>
      <c r="B44" s="250" t="str">
        <f>'1'!B44</f>
        <v>Feltsøk</v>
      </c>
      <c r="C44" s="161"/>
      <c r="D44" s="250"/>
      <c r="E44" s="161"/>
      <c r="F44" s="6">
        <v>10</v>
      </c>
      <c r="G44" s="79"/>
      <c r="H44" s="21" t="str">
        <f>IF(G44="","",IF(G44=0,"I.G.",G44*F44))</f>
        <v/>
      </c>
      <c r="I44" s="9"/>
      <c r="J44" s="137"/>
      <c r="K44" s="160"/>
      <c r="L44" s="160"/>
      <c r="M44" s="158" t="str">
        <f>'1'!M44:N44</f>
        <v>Poeng</v>
      </c>
      <c r="N44" s="159"/>
    </row>
    <row r="45" spans="1:14" ht="14.25" x14ac:dyDescent="0.2">
      <c r="A45" s="5">
        <f>'1'!A45</f>
        <v>12</v>
      </c>
      <c r="B45" s="161" t="str">
        <f>'1'!B45</f>
        <v>Rapport</v>
      </c>
      <c r="C45" s="161"/>
      <c r="D45" s="161"/>
      <c r="E45" s="161"/>
      <c r="F45" s="6">
        <f>'1'!F45</f>
        <v>29</v>
      </c>
      <c r="G45" s="79"/>
      <c r="H45" s="21" t="str">
        <f>IF(G45="","",IF(G45=0,"I.G.",G45*F45))</f>
        <v/>
      </c>
      <c r="I45" s="9"/>
      <c r="J45" s="139" t="str">
        <f>'1'!J45:L45</f>
        <v>Sum Lydighet</v>
      </c>
      <c r="K45" s="228"/>
      <c r="L45" s="228"/>
      <c r="M45" s="151">
        <f>H24</f>
        <v>0</v>
      </c>
      <c r="N45" s="152"/>
    </row>
    <row r="46" spans="1:14" ht="16.5" thickBot="1" x14ac:dyDescent="0.3">
      <c r="A46" s="185" t="str">
        <f>'1'!A46</f>
        <v>Sum spesialøvelser:</v>
      </c>
      <c r="B46" s="186"/>
      <c r="C46" s="186"/>
      <c r="D46" s="186"/>
      <c r="E46" s="186"/>
      <c r="F46" s="7">
        <f>SUM(F44:F45)</f>
        <v>39</v>
      </c>
      <c r="G46" s="8"/>
      <c r="H46" s="15"/>
      <c r="I46" s="9"/>
      <c r="J46" s="139" t="str">
        <f>'1'!J46:L46</f>
        <v>Sum Spesialøvelser</v>
      </c>
      <c r="K46" s="228"/>
      <c r="L46" s="228"/>
      <c r="M46" s="153" t="str">
        <f>IF(Resultatskj!H4="Rundering",H35,IF(Resultatskj!H4="Spor",H30,IF(Resultatskj!H4="Rapport",H46,"")))</f>
        <v/>
      </c>
      <c r="N46" s="154"/>
    </row>
    <row r="47" spans="1:14" ht="16.5" thickBot="1" x14ac:dyDescent="0.3">
      <c r="A47" s="200"/>
      <c r="B47" s="200"/>
      <c r="C47" s="200"/>
      <c r="D47" s="200"/>
      <c r="E47" s="200"/>
      <c r="F47" s="200"/>
      <c r="G47" s="255"/>
      <c r="H47" s="200"/>
      <c r="I47" s="9"/>
      <c r="J47" s="143" t="str">
        <f>'1'!J47:L47</f>
        <v>Totalpoeng</v>
      </c>
      <c r="K47" s="165"/>
      <c r="L47" s="166"/>
      <c r="M47" s="198">
        <f>SUM(M45:N46)</f>
        <v>0</v>
      </c>
      <c r="N47" s="199"/>
    </row>
    <row r="48" spans="1:14" ht="20.100000000000001" customHeight="1" x14ac:dyDescent="0.2">
      <c r="A48" s="201"/>
      <c r="B48" s="201"/>
      <c r="C48" s="201"/>
      <c r="D48" s="201"/>
      <c r="E48" s="201"/>
      <c r="F48" s="201"/>
      <c r="G48" s="256"/>
      <c r="H48" s="201"/>
      <c r="I48" s="9"/>
      <c r="J48" s="89" t="str">
        <f>'1'!J48</f>
        <v>Ikke godkj.</v>
      </c>
      <c r="K48" s="177" t="str">
        <f>'1'!K48</f>
        <v>Godkj.</v>
      </c>
      <c r="L48" s="257"/>
      <c r="M48" s="4" t="str">
        <f>'1'!M48</f>
        <v>Cert</v>
      </c>
      <c r="N48" s="24" t="str">
        <f>'1'!N48</f>
        <v>Plass</v>
      </c>
    </row>
    <row r="49" spans="1:14" ht="24" thickBot="1" x14ac:dyDescent="0.4">
      <c r="A49" s="202" t="str">
        <f>IF(Resultatskj!C3="","",Resultatskj!C3)</f>
        <v/>
      </c>
      <c r="B49" s="202"/>
      <c r="C49" s="202"/>
      <c r="D49" s="202"/>
      <c r="E49" s="202"/>
      <c r="F49" s="202" t="str">
        <f>IF(Resultatskj!C4="","",Resultatskj!C4)</f>
        <v/>
      </c>
      <c r="G49" s="202"/>
      <c r="H49" s="202"/>
      <c r="I49" s="9"/>
      <c r="J49" s="18" t="str">
        <f>IF(OR(M47&lt;M37,M46&lt;M38,M45&lt;M39,M47=""),"X","")</f>
        <v>X</v>
      </c>
      <c r="K49" s="149" t="str">
        <f>IF(AND(M47&gt;=M37,M46&gt;=M38,M45&gt;M39,J49=""),"X","")</f>
        <v/>
      </c>
      <c r="L49" s="150"/>
      <c r="M49" s="84" t="str">
        <f>IF(AND(M47&gt;=575,M46&gt;=311.99,M45&gt;207.99,J49=""),"X","")</f>
        <v/>
      </c>
      <c r="N49" s="47" t="str">
        <f>Resultatskj!A18</f>
        <v>-</v>
      </c>
    </row>
    <row r="50" spans="1:14" x14ac:dyDescent="0.2">
      <c r="A50" s="237" t="s">
        <v>80</v>
      </c>
      <c r="B50" s="237"/>
      <c r="C50" s="237"/>
      <c r="D50" s="237"/>
      <c r="E50" s="237"/>
      <c r="F50" s="237"/>
      <c r="G50" s="237"/>
      <c r="H50" s="237"/>
      <c r="I50" s="9"/>
      <c r="J50" s="197" t="str">
        <f>Resultatskj!L26</f>
        <v>B.Strand 02.06.2015</v>
      </c>
      <c r="K50" s="197"/>
      <c r="L50" s="197"/>
      <c r="M50" s="197"/>
      <c r="N50" s="197"/>
    </row>
    <row r="51" spans="1:14" x14ac:dyDescent="0.2">
      <c r="A51" s="9"/>
      <c r="B51" s="9"/>
      <c r="C51" s="9"/>
      <c r="D51" s="9"/>
      <c r="E51" s="9"/>
      <c r="F51" s="9"/>
      <c r="G51" s="9"/>
      <c r="H51" s="9"/>
      <c r="I51" s="9"/>
      <c r="J51" s="188"/>
      <c r="K51" s="188"/>
      <c r="L51" s="188"/>
      <c r="M51" s="188"/>
      <c r="N51" s="188"/>
    </row>
    <row r="52" spans="1:14" ht="23.25" x14ac:dyDescent="0.35">
      <c r="J52" s="9"/>
      <c r="K52" s="133"/>
      <c r="L52" s="133"/>
      <c r="M52" s="262" t="str">
        <f>IF(AND(M50&gt;=575,M49&gt;=311.99,M48&gt;207.99,J52=""),"X","")</f>
        <v/>
      </c>
      <c r="N52" s="187"/>
    </row>
  </sheetData>
  <mergeCells count="99">
    <mergeCell ref="A50:H50"/>
    <mergeCell ref="C1:E1"/>
    <mergeCell ref="M45:N45"/>
    <mergeCell ref="J45:L45"/>
    <mergeCell ref="K52:L52"/>
    <mergeCell ref="K48:L48"/>
    <mergeCell ref="K49:L49"/>
    <mergeCell ref="E37:H37"/>
    <mergeCell ref="J37:L37"/>
    <mergeCell ref="M52:N52"/>
    <mergeCell ref="A47:H49"/>
    <mergeCell ref="J51:N51"/>
    <mergeCell ref="J50:N50"/>
    <mergeCell ref="J39:L39"/>
    <mergeCell ref="B45:E45"/>
    <mergeCell ref="A46:E46"/>
    <mergeCell ref="J47:L47"/>
    <mergeCell ref="M47:N47"/>
    <mergeCell ref="M46:N46"/>
    <mergeCell ref="A43:E43"/>
    <mergeCell ref="J44:L44"/>
    <mergeCell ref="M44:N44"/>
    <mergeCell ref="B44:E44"/>
    <mergeCell ref="A6:B6"/>
    <mergeCell ref="C6:H6"/>
    <mergeCell ref="I6:J6"/>
    <mergeCell ref="K6:N6"/>
    <mergeCell ref="B16:E16"/>
    <mergeCell ref="I16:N16"/>
    <mergeCell ref="B15:E15"/>
    <mergeCell ref="I15:N15"/>
    <mergeCell ref="A13:E13"/>
    <mergeCell ref="I13:N13"/>
    <mergeCell ref="B14:E14"/>
    <mergeCell ref="I14:N14"/>
    <mergeCell ref="A26:E26"/>
    <mergeCell ref="B29:E29"/>
    <mergeCell ref="A30:E30"/>
    <mergeCell ref="B19:E19"/>
    <mergeCell ref="B20:E20"/>
    <mergeCell ref="B27:E27"/>
    <mergeCell ref="B28:E28"/>
    <mergeCell ref="B23:E23"/>
    <mergeCell ref="A24:E24"/>
    <mergeCell ref="J42:L42"/>
    <mergeCell ref="I35:N35"/>
    <mergeCell ref="I30:N30"/>
    <mergeCell ref="A31:N31"/>
    <mergeCell ref="A32:E32"/>
    <mergeCell ref="B34:E34"/>
    <mergeCell ref="A36:N36"/>
    <mergeCell ref="A37:B37"/>
    <mergeCell ref="C37:D37"/>
    <mergeCell ref="A42:D42"/>
    <mergeCell ref="E42:H42"/>
    <mergeCell ref="J38:L38"/>
    <mergeCell ref="E38:H38"/>
    <mergeCell ref="E41:H41"/>
    <mergeCell ref="A35:E35"/>
    <mergeCell ref="A2:B2"/>
    <mergeCell ref="C2:F2"/>
    <mergeCell ref="I2:K2"/>
    <mergeCell ref="A3:N3"/>
    <mergeCell ref="I5:J5"/>
    <mergeCell ref="A5:B5"/>
    <mergeCell ref="C5:H5"/>
    <mergeCell ref="K5:N5"/>
    <mergeCell ref="F1:N1"/>
    <mergeCell ref="I29:N29"/>
    <mergeCell ref="J46:L46"/>
    <mergeCell ref="C4:H4"/>
    <mergeCell ref="E39:H39"/>
    <mergeCell ref="J41:L41"/>
    <mergeCell ref="J40:L40"/>
    <mergeCell ref="E40:H40"/>
    <mergeCell ref="I34:N34"/>
    <mergeCell ref="K4:N4"/>
    <mergeCell ref="I17:N17"/>
    <mergeCell ref="A12:N12"/>
    <mergeCell ref="B17:E17"/>
    <mergeCell ref="A4:B4"/>
    <mergeCell ref="I4:J4"/>
    <mergeCell ref="B18:E18"/>
    <mergeCell ref="I19:N19"/>
    <mergeCell ref="B21:E21"/>
    <mergeCell ref="I18:N18"/>
    <mergeCell ref="I20:N20"/>
    <mergeCell ref="B33:E33"/>
    <mergeCell ref="I26:N26"/>
    <mergeCell ref="I27:N27"/>
    <mergeCell ref="I33:N33"/>
    <mergeCell ref="I28:N28"/>
    <mergeCell ref="I32:N32"/>
    <mergeCell ref="I21:N21"/>
    <mergeCell ref="I23:N23"/>
    <mergeCell ref="I24:N24"/>
    <mergeCell ref="A25:N25"/>
    <mergeCell ref="B22:E22"/>
    <mergeCell ref="I22:N22"/>
  </mergeCells>
  <phoneticPr fontId="0" type="noConversion"/>
  <pageMargins left="0.51181102362204722" right="0.51181102362204722" top="0.39370078740157483" bottom="0.51181102362204722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Normal="70" zoomScaleSheetLayoutView="85" workbookViewId="0">
      <selection activeCell="C2" sqref="C2:D2"/>
    </sheetView>
  </sheetViews>
  <sheetFormatPr baseColWidth="10" defaultRowHeight="12.75" x14ac:dyDescent="0.2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 x14ac:dyDescent="0.2">
      <c r="A1" s="90"/>
      <c r="B1" s="90"/>
      <c r="C1" s="238"/>
      <c r="D1" s="238"/>
      <c r="E1" s="238"/>
      <c r="F1" s="203" t="str">
        <f>'1'!F1:P1</f>
        <v>Kl. A - DOMMERPROTOKOLL</v>
      </c>
      <c r="G1" s="203"/>
      <c r="H1" s="203"/>
      <c r="I1" s="203"/>
      <c r="J1" s="203"/>
      <c r="K1" s="203"/>
      <c r="L1" s="203"/>
      <c r="M1" s="203"/>
      <c r="N1" s="203"/>
    </row>
    <row r="2" spans="1:14" ht="26.25" x14ac:dyDescent="0.4">
      <c r="A2" s="140" t="str">
        <f>'1'!A2:B2</f>
        <v>Dato:</v>
      </c>
      <c r="B2" s="180"/>
      <c r="C2" s="207" t="str">
        <f>IF(Resultatskj!L2="","",Resultatskj!L2)</f>
        <v/>
      </c>
      <c r="D2" s="208"/>
      <c r="E2" s="208"/>
      <c r="F2" s="209"/>
      <c r="G2" s="2"/>
      <c r="H2" s="1" t="str">
        <f>'1'!H2</f>
        <v>Gruppe:</v>
      </c>
      <c r="I2" s="204" t="str">
        <f>IF(Resultatskj!H4="","",Resultatskj!H4)</f>
        <v/>
      </c>
      <c r="J2" s="205"/>
      <c r="K2" s="206"/>
      <c r="L2" s="3"/>
      <c r="M2" s="1" t="s">
        <v>78</v>
      </c>
      <c r="N2" s="54" t="str">
        <f>Resultatskj!B19</f>
        <v/>
      </c>
    </row>
    <row r="3" spans="1:14" ht="5.0999999999999996" customHeight="1" thickBot="1" x14ac:dyDescent="0.2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ht="15.75" x14ac:dyDescent="0.25">
      <c r="A4" s="219" t="str">
        <f>'1'!A4:B4</f>
        <v>Arrangør:</v>
      </c>
      <c r="B4" s="216"/>
      <c r="C4" s="226" t="str">
        <f>IF(Resultatskj!$C$2="","",Resultatskj!$C$2)</f>
        <v/>
      </c>
      <c r="D4" s="226"/>
      <c r="E4" s="226"/>
      <c r="F4" s="226"/>
      <c r="G4" s="226"/>
      <c r="H4" s="227"/>
      <c r="I4" s="216" t="str">
        <f>'1'!I4:J4</f>
        <v>Hundens navn:</v>
      </c>
      <c r="J4" s="217"/>
      <c r="K4" s="223"/>
      <c r="L4" s="223"/>
      <c r="M4" s="223"/>
      <c r="N4" s="224"/>
    </row>
    <row r="5" spans="1:14" ht="15.75" x14ac:dyDescent="0.25">
      <c r="A5" s="239" t="str">
        <f>'1'!A5:B5</f>
        <v>Fører:</v>
      </c>
      <c r="B5" s="156"/>
      <c r="C5" s="232"/>
      <c r="D5" s="232"/>
      <c r="E5" s="232"/>
      <c r="F5" s="232"/>
      <c r="G5" s="232"/>
      <c r="H5" s="233"/>
      <c r="I5" s="218" t="str">
        <f>'1'!I5:J5</f>
        <v>Reg.nr.:</v>
      </c>
      <c r="J5" s="156"/>
      <c r="K5" s="232"/>
      <c r="L5" s="232"/>
      <c r="M5" s="232"/>
      <c r="N5" s="242"/>
    </row>
    <row r="6" spans="1:14" ht="16.5" thickBot="1" x14ac:dyDescent="0.3">
      <c r="A6" s="240" t="str">
        <f>'1'!A6:B6</f>
        <v>Klubb:</v>
      </c>
      <c r="B6" s="170"/>
      <c r="C6" s="211"/>
      <c r="D6" s="211"/>
      <c r="E6" s="211"/>
      <c r="F6" s="211"/>
      <c r="G6" s="211"/>
      <c r="H6" s="236"/>
      <c r="I6" s="231" t="str">
        <f>'1'!I6:J6</f>
        <v>Rase:</v>
      </c>
      <c r="J6" s="170"/>
      <c r="K6" s="211"/>
      <c r="L6" s="211"/>
      <c r="M6" s="211"/>
      <c r="N6" s="212"/>
    </row>
    <row r="7" spans="1:14" ht="9.9499999999999993" customHeight="1" thickBot="1" x14ac:dyDescent="0.3">
      <c r="A7" s="73"/>
      <c r="B7" s="74"/>
      <c r="C7" s="75"/>
      <c r="D7" s="75"/>
      <c r="E7" s="75"/>
      <c r="F7" s="75"/>
      <c r="G7" s="75"/>
      <c r="H7" s="75"/>
      <c r="I7" s="73"/>
      <c r="J7" s="74"/>
      <c r="K7" s="75"/>
      <c r="L7" s="75"/>
      <c r="M7" s="75"/>
      <c r="N7" s="75"/>
    </row>
    <row r="8" spans="1:14" ht="3.95" customHeight="1" thickBot="1" x14ac:dyDescent="0.3">
      <c r="A8" s="96"/>
      <c r="B8" s="97"/>
      <c r="C8" s="98"/>
      <c r="D8" s="98"/>
      <c r="E8" s="98"/>
      <c r="F8" s="98"/>
      <c r="G8" s="98"/>
      <c r="H8" s="98"/>
      <c r="I8" s="99"/>
      <c r="J8" s="97"/>
      <c r="K8" s="98"/>
      <c r="L8" s="98"/>
      <c r="M8" s="98"/>
      <c r="N8" s="100"/>
    </row>
    <row r="9" spans="1:14" s="77" customFormat="1" ht="14.25" customHeight="1" thickBot="1" x14ac:dyDescent="0.3">
      <c r="A9" s="101"/>
      <c r="B9" s="86" t="s">
        <v>77</v>
      </c>
      <c r="C9" s="78"/>
      <c r="D9" s="94" t="s">
        <v>74</v>
      </c>
      <c r="E9" s="92"/>
      <c r="F9" s="78"/>
      <c r="G9" s="78"/>
      <c r="H9" s="94" t="s">
        <v>75</v>
      </c>
      <c r="I9" s="92"/>
      <c r="J9" s="76"/>
      <c r="K9" s="94" t="s">
        <v>76</v>
      </c>
      <c r="L9" s="92"/>
      <c r="M9" s="78"/>
      <c r="N9" s="102"/>
    </row>
    <row r="10" spans="1:14" s="77" customFormat="1" ht="3.95" customHeight="1" thickBot="1" x14ac:dyDescent="0.3">
      <c r="A10" s="103"/>
      <c r="B10" s="110"/>
      <c r="C10" s="105"/>
      <c r="D10" s="111"/>
      <c r="E10" s="112"/>
      <c r="F10" s="105"/>
      <c r="G10" s="105"/>
      <c r="H10" s="111"/>
      <c r="I10" s="112"/>
      <c r="J10" s="108"/>
      <c r="K10" s="111"/>
      <c r="L10" s="112"/>
      <c r="M10" s="105"/>
      <c r="N10" s="109"/>
    </row>
    <row r="11" spans="1:14" ht="9.9499999999999993" customHeight="1" x14ac:dyDescent="0.25">
      <c r="A11" s="73"/>
      <c r="B11" s="74"/>
      <c r="C11" s="75"/>
      <c r="D11" s="75"/>
      <c r="E11" s="75"/>
      <c r="F11" s="75"/>
      <c r="G11" s="75"/>
      <c r="H11" s="75"/>
      <c r="I11" s="73"/>
      <c r="J11" s="74"/>
      <c r="K11" s="75"/>
      <c r="L11" s="75"/>
      <c r="M11" s="75"/>
      <c r="N11" s="75"/>
    </row>
    <row r="12" spans="1:14" ht="18.75" thickBot="1" x14ac:dyDescent="0.3">
      <c r="A12" s="193" t="str">
        <f>'1'!A12</f>
        <v>Lydighet: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</row>
    <row r="13" spans="1:14" s="77" customFormat="1" ht="12" x14ac:dyDescent="0.2">
      <c r="A13" s="234" t="str">
        <f>'1'!A13</f>
        <v>Øvelser:</v>
      </c>
      <c r="B13" s="235"/>
      <c r="C13" s="235"/>
      <c r="D13" s="235"/>
      <c r="E13" s="235"/>
      <c r="F13" s="87" t="s">
        <v>16</v>
      </c>
      <c r="G13" s="87" t="s">
        <v>17</v>
      </c>
      <c r="H13" s="87" t="s">
        <v>18</v>
      </c>
      <c r="I13" s="243"/>
      <c r="J13" s="244"/>
      <c r="K13" s="244"/>
      <c r="L13" s="244"/>
      <c r="M13" s="244"/>
      <c r="N13" s="245"/>
    </row>
    <row r="14" spans="1:14" ht="14.25" x14ac:dyDescent="0.2">
      <c r="A14" s="5">
        <f>'1'!A14</f>
        <v>1</v>
      </c>
      <c r="B14" s="161" t="str">
        <f>'1'!B14</f>
        <v>Fri ved foten</v>
      </c>
      <c r="C14" s="161"/>
      <c r="D14" s="161"/>
      <c r="E14" s="161"/>
      <c r="F14" s="6">
        <v>3</v>
      </c>
      <c r="G14" s="79"/>
      <c r="H14" s="20" t="str">
        <f t="shared" ref="H14:H23" si="0">IF(G14="","",IF(G14=0,"I.G.",G14*F14))</f>
        <v/>
      </c>
      <c r="I14" s="220"/>
      <c r="J14" s="221"/>
      <c r="K14" s="221"/>
      <c r="L14" s="221"/>
      <c r="M14" s="221"/>
      <c r="N14" s="222"/>
    </row>
    <row r="15" spans="1:14" ht="14.25" x14ac:dyDescent="0.2">
      <c r="A15" s="5">
        <f>'1'!A15</f>
        <v>2</v>
      </c>
      <c r="B15" s="161" t="str">
        <f>'1'!B15</f>
        <v>Innkalling m/stå og dekk</v>
      </c>
      <c r="C15" s="161"/>
      <c r="D15" s="161"/>
      <c r="E15" s="161"/>
      <c r="F15" s="6">
        <v>3</v>
      </c>
      <c r="G15" s="79"/>
      <c r="H15" s="20" t="str">
        <f t="shared" si="0"/>
        <v/>
      </c>
      <c r="I15" s="220"/>
      <c r="J15" s="221"/>
      <c r="K15" s="221"/>
      <c r="L15" s="221"/>
      <c r="M15" s="221"/>
      <c r="N15" s="222"/>
    </row>
    <row r="16" spans="1:14" ht="14.25" x14ac:dyDescent="0.2">
      <c r="A16" s="5">
        <f>'1'!A16</f>
        <v>3</v>
      </c>
      <c r="B16" s="161" t="str">
        <f>'1'!B16</f>
        <v>Fremadsending</v>
      </c>
      <c r="C16" s="161"/>
      <c r="D16" s="161"/>
      <c r="E16" s="161"/>
      <c r="F16" s="6">
        <v>3</v>
      </c>
      <c r="G16" s="79"/>
      <c r="H16" s="20" t="str">
        <f t="shared" si="0"/>
        <v/>
      </c>
      <c r="I16" s="220"/>
      <c r="J16" s="221"/>
      <c r="K16" s="221"/>
      <c r="L16" s="221"/>
      <c r="M16" s="221"/>
      <c r="N16" s="222"/>
    </row>
    <row r="17" spans="1:14" ht="14.25" x14ac:dyDescent="0.2">
      <c r="A17" s="5">
        <f>'1'!A17</f>
        <v>4</v>
      </c>
      <c r="B17" s="161" t="str">
        <f>'1'!B17</f>
        <v>Kryp</v>
      </c>
      <c r="C17" s="161"/>
      <c r="D17" s="161"/>
      <c r="E17" s="161"/>
      <c r="F17" s="6">
        <v>3</v>
      </c>
      <c r="G17" s="79"/>
      <c r="H17" s="20" t="str">
        <f t="shared" si="0"/>
        <v/>
      </c>
      <c r="I17" s="220"/>
      <c r="J17" s="221"/>
      <c r="K17" s="221"/>
      <c r="L17" s="221"/>
      <c r="M17" s="221"/>
      <c r="N17" s="222"/>
    </row>
    <row r="18" spans="1:14" ht="14.25" x14ac:dyDescent="0.2">
      <c r="A18" s="5">
        <f>'1'!A18</f>
        <v>5</v>
      </c>
      <c r="B18" s="161" t="str">
        <f>'1'!B18</f>
        <v>Hals på kommando</v>
      </c>
      <c r="C18" s="161"/>
      <c r="D18" s="161"/>
      <c r="E18" s="161"/>
      <c r="F18" s="6">
        <v>2</v>
      </c>
      <c r="G18" s="79"/>
      <c r="H18" s="20" t="str">
        <f t="shared" si="0"/>
        <v/>
      </c>
      <c r="I18" s="220"/>
      <c r="J18" s="221"/>
      <c r="K18" s="221"/>
      <c r="L18" s="221"/>
      <c r="M18" s="221"/>
      <c r="N18" s="222"/>
    </row>
    <row r="19" spans="1:14" ht="14.25" x14ac:dyDescent="0.2">
      <c r="A19" s="5">
        <f>'1'!A19</f>
        <v>6</v>
      </c>
      <c r="B19" s="161" t="str">
        <f>'1'!B19</f>
        <v>Apportering metallapport</v>
      </c>
      <c r="C19" s="161"/>
      <c r="D19" s="161"/>
      <c r="E19" s="161"/>
      <c r="F19" s="6">
        <v>3</v>
      </c>
      <c r="G19" s="79"/>
      <c r="H19" s="20" t="str">
        <f t="shared" si="0"/>
        <v/>
      </c>
      <c r="I19" s="220"/>
      <c r="J19" s="221"/>
      <c r="K19" s="221"/>
      <c r="L19" s="221"/>
      <c r="M19" s="221"/>
      <c r="N19" s="222"/>
    </row>
    <row r="20" spans="1:14" ht="14.25" x14ac:dyDescent="0.2">
      <c r="A20" s="5">
        <f>'1'!A20</f>
        <v>7</v>
      </c>
      <c r="B20" s="161" t="str">
        <f>'1'!B20</f>
        <v>Apportering tung gjenstand</v>
      </c>
      <c r="C20" s="161"/>
      <c r="D20" s="161"/>
      <c r="E20" s="161"/>
      <c r="F20" s="6">
        <v>3</v>
      </c>
      <c r="G20" s="79"/>
      <c r="H20" s="20" t="str">
        <f t="shared" si="0"/>
        <v/>
      </c>
      <c r="I20" s="220"/>
      <c r="J20" s="221"/>
      <c r="K20" s="221"/>
      <c r="L20" s="221"/>
      <c r="M20" s="221"/>
      <c r="N20" s="222"/>
    </row>
    <row r="21" spans="1:14" ht="14.25" x14ac:dyDescent="0.2">
      <c r="A21" s="5">
        <f>'1'!A21</f>
        <v>8</v>
      </c>
      <c r="B21" s="161" t="s">
        <v>64</v>
      </c>
      <c r="C21" s="161"/>
      <c r="D21" s="161"/>
      <c r="E21" s="161"/>
      <c r="F21" s="6">
        <v>2</v>
      </c>
      <c r="G21" s="79"/>
      <c r="H21" s="20" t="str">
        <f t="shared" si="0"/>
        <v/>
      </c>
      <c r="I21" s="220"/>
      <c r="J21" s="221"/>
      <c r="K21" s="221"/>
      <c r="L21" s="221"/>
      <c r="M21" s="221"/>
      <c r="N21" s="222"/>
    </row>
    <row r="22" spans="1:14" ht="14.25" x14ac:dyDescent="0.2">
      <c r="A22" s="5">
        <f>'1'!A22</f>
        <v>9</v>
      </c>
      <c r="B22" s="161" t="str">
        <f>'1'!B22</f>
        <v>Stigeklatring</v>
      </c>
      <c r="C22" s="161"/>
      <c r="D22" s="161"/>
      <c r="E22" s="161"/>
      <c r="F22" s="6">
        <v>2</v>
      </c>
      <c r="G22" s="79"/>
      <c r="H22" s="20" t="str">
        <f t="shared" si="0"/>
        <v/>
      </c>
      <c r="I22" s="220"/>
      <c r="J22" s="221"/>
      <c r="K22" s="221"/>
      <c r="L22" s="221"/>
      <c r="M22" s="221"/>
      <c r="N22" s="222"/>
    </row>
    <row r="23" spans="1:14" ht="14.25" x14ac:dyDescent="0.2">
      <c r="A23" s="5">
        <f>'1'!A23</f>
        <v>10</v>
      </c>
      <c r="B23" s="161" t="str">
        <f>'1'!B23</f>
        <v>Fellesdekk</v>
      </c>
      <c r="C23" s="161"/>
      <c r="D23" s="161"/>
      <c r="E23" s="161"/>
      <c r="F23" s="6">
        <v>2</v>
      </c>
      <c r="G23" s="79"/>
      <c r="H23" s="20" t="str">
        <f t="shared" si="0"/>
        <v/>
      </c>
      <c r="I23" s="220"/>
      <c r="J23" s="221"/>
      <c r="K23" s="221"/>
      <c r="L23" s="221"/>
      <c r="M23" s="221"/>
      <c r="N23" s="222"/>
    </row>
    <row r="24" spans="1:14" ht="16.5" thickBot="1" x14ac:dyDescent="0.3">
      <c r="A24" s="185" t="str">
        <f>'1'!A24</f>
        <v>Sum lydighet:</v>
      </c>
      <c r="B24" s="186"/>
      <c r="C24" s="186"/>
      <c r="D24" s="186"/>
      <c r="E24" s="186"/>
      <c r="F24" s="7">
        <f>SUM(F14:F23)</f>
        <v>26</v>
      </c>
      <c r="G24" s="82"/>
      <c r="H24" s="72">
        <f>SUM(H14:H23)</f>
        <v>0</v>
      </c>
      <c r="I24" s="164"/>
      <c r="J24" s="165"/>
      <c r="K24" s="165"/>
      <c r="L24" s="165"/>
      <c r="M24" s="165"/>
      <c r="N24" s="166"/>
    </row>
    <row r="25" spans="1:14" ht="18.75" thickBot="1" x14ac:dyDescent="0.3">
      <c r="A25" s="193" t="str">
        <f>'1'!A25</f>
        <v>Sporgruppen:</v>
      </c>
      <c r="B25" s="194"/>
      <c r="C25" s="194"/>
      <c r="D25" s="194"/>
      <c r="E25" s="194"/>
      <c r="F25" s="194"/>
      <c r="G25" s="248"/>
      <c r="H25" s="194"/>
      <c r="I25" s="194"/>
      <c r="J25" s="194"/>
      <c r="K25" s="194"/>
      <c r="L25" s="194"/>
      <c r="M25" s="194"/>
      <c r="N25" s="194"/>
    </row>
    <row r="26" spans="1:14" x14ac:dyDescent="0.2">
      <c r="A26" s="167" t="str">
        <f>'1'!A26</f>
        <v>Øvelser:</v>
      </c>
      <c r="B26" s="168"/>
      <c r="C26" s="168"/>
      <c r="D26" s="168"/>
      <c r="E26" s="168"/>
      <c r="F26" s="48" t="s">
        <v>16</v>
      </c>
      <c r="G26" s="48" t="s">
        <v>17</v>
      </c>
      <c r="H26" s="48" t="s">
        <v>18</v>
      </c>
      <c r="I26" s="246"/>
      <c r="J26" s="192"/>
      <c r="K26" s="192"/>
      <c r="L26" s="192"/>
      <c r="M26" s="192"/>
      <c r="N26" s="247"/>
    </row>
    <row r="27" spans="1:14" ht="14.25" x14ac:dyDescent="0.2">
      <c r="A27" s="5">
        <f>'1'!A27</f>
        <v>11</v>
      </c>
      <c r="B27" s="161" t="str">
        <f>'1'!B27</f>
        <v>Feltsøk</v>
      </c>
      <c r="C27" s="161"/>
      <c r="D27" s="161"/>
      <c r="E27" s="161"/>
      <c r="F27" s="6">
        <v>10</v>
      </c>
      <c r="G27" s="79"/>
      <c r="H27" s="20" t="str">
        <f>IF(G27="","",IF(G27=0,"I.G.",G27*F27))</f>
        <v/>
      </c>
      <c r="I27" s="220"/>
      <c r="J27" s="221"/>
      <c r="K27" s="221"/>
      <c r="L27" s="221"/>
      <c r="M27" s="221"/>
      <c r="N27" s="222"/>
    </row>
    <row r="28" spans="1:14" ht="14.25" x14ac:dyDescent="0.2">
      <c r="A28" s="5">
        <f>'1'!A28</f>
        <v>12</v>
      </c>
      <c r="B28" s="161" t="str">
        <f>'1'!B28</f>
        <v>Sporoppsøk</v>
      </c>
      <c r="C28" s="161"/>
      <c r="D28" s="161"/>
      <c r="E28" s="161"/>
      <c r="F28" s="6">
        <v>5</v>
      </c>
      <c r="G28" s="79"/>
      <c r="H28" s="20" t="str">
        <f>IF(G28="","",IF(G28=0,"I.G.",G28*F28))</f>
        <v/>
      </c>
      <c r="I28" s="189"/>
      <c r="J28" s="190"/>
      <c r="K28" s="190"/>
      <c r="L28" s="190"/>
      <c r="M28" s="190"/>
      <c r="N28" s="191"/>
    </row>
    <row r="29" spans="1:14" ht="14.25" x14ac:dyDescent="0.2">
      <c r="A29" s="5">
        <f>'1'!A29</f>
        <v>13</v>
      </c>
      <c r="B29" s="161" t="str">
        <f>'1'!B29</f>
        <v>Spor</v>
      </c>
      <c r="C29" s="161"/>
      <c r="D29" s="161"/>
      <c r="E29" s="161"/>
      <c r="F29" s="6">
        <v>24</v>
      </c>
      <c r="G29" s="79"/>
      <c r="H29" s="20" t="str">
        <f>IF(G29="","",IF(G29=0,"I.G.",G29*F29))</f>
        <v/>
      </c>
      <c r="I29" s="189"/>
      <c r="J29" s="190"/>
      <c r="K29" s="190"/>
      <c r="L29" s="190"/>
      <c r="M29" s="190"/>
      <c r="N29" s="191"/>
    </row>
    <row r="30" spans="1:14" ht="16.5" thickBot="1" x14ac:dyDescent="0.3">
      <c r="A30" s="185" t="str">
        <f>'1'!A30</f>
        <v>Sum spesialøvelser:</v>
      </c>
      <c r="B30" s="186"/>
      <c r="C30" s="186"/>
      <c r="D30" s="186"/>
      <c r="E30" s="186"/>
      <c r="F30" s="7">
        <f>SUM(F27:F29)</f>
        <v>39</v>
      </c>
      <c r="G30" s="82"/>
      <c r="H30" s="72" t="str">
        <f>IF(AND(H27="",H28="",H29=""),"",SUM(H27:H29))</f>
        <v/>
      </c>
      <c r="I30" s="164"/>
      <c r="J30" s="165"/>
      <c r="K30" s="165"/>
      <c r="L30" s="165"/>
      <c r="M30" s="165"/>
      <c r="N30" s="166"/>
    </row>
    <row r="31" spans="1:14" ht="18.75" thickBot="1" x14ac:dyDescent="0.3">
      <c r="A31" s="193" t="str">
        <f>'1'!A31</f>
        <v>Runderingsgruppen:</v>
      </c>
      <c r="B31" s="194"/>
      <c r="C31" s="194"/>
      <c r="D31" s="194"/>
      <c r="E31" s="194"/>
      <c r="F31" s="194"/>
      <c r="G31" s="248"/>
      <c r="H31" s="194"/>
      <c r="I31" s="194"/>
      <c r="J31" s="194"/>
      <c r="K31" s="194"/>
      <c r="L31" s="194"/>
      <c r="M31" s="194"/>
      <c r="N31" s="194"/>
    </row>
    <row r="32" spans="1:14" x14ac:dyDescent="0.2">
      <c r="A32" s="167" t="str">
        <f>'1'!A32</f>
        <v>Øvelser:</v>
      </c>
      <c r="B32" s="168"/>
      <c r="C32" s="168"/>
      <c r="D32" s="168"/>
      <c r="E32" s="168"/>
      <c r="F32" s="48" t="s">
        <v>16</v>
      </c>
      <c r="G32" s="48" t="s">
        <v>17</v>
      </c>
      <c r="H32" s="48" t="s">
        <v>18</v>
      </c>
      <c r="I32" s="246"/>
      <c r="J32" s="192"/>
      <c r="K32" s="192"/>
      <c r="L32" s="192"/>
      <c r="M32" s="192"/>
      <c r="N32" s="247"/>
    </row>
    <row r="33" spans="1:14" ht="14.25" x14ac:dyDescent="0.2">
      <c r="A33" s="5">
        <f>'1'!A33</f>
        <v>11</v>
      </c>
      <c r="B33" s="161" t="str">
        <f>'1'!B33</f>
        <v>Feltsøk</v>
      </c>
      <c r="C33" s="161"/>
      <c r="D33" s="161"/>
      <c r="E33" s="161"/>
      <c r="F33" s="6">
        <v>10</v>
      </c>
      <c r="G33" s="79"/>
      <c r="H33" s="20" t="str">
        <f>IF(G33="","",IF(G33=0,"I.G.",G33*F33))</f>
        <v/>
      </c>
      <c r="I33" s="220"/>
      <c r="J33" s="221"/>
      <c r="K33" s="221"/>
      <c r="L33" s="221"/>
      <c r="M33" s="221"/>
      <c r="N33" s="222"/>
    </row>
    <row r="34" spans="1:14" ht="14.25" x14ac:dyDescent="0.2">
      <c r="A34" s="5">
        <f>'1'!A34</f>
        <v>12</v>
      </c>
      <c r="B34" s="161" t="str">
        <f>'1'!B34</f>
        <v>Rundering</v>
      </c>
      <c r="C34" s="161"/>
      <c r="D34" s="161"/>
      <c r="E34" s="161"/>
      <c r="F34" s="6">
        <f>'1'!F34</f>
        <v>29</v>
      </c>
      <c r="G34" s="79"/>
      <c r="H34" s="20" t="str">
        <f>IF(G34="","",IF(G34=0,"I.G.",G34*F34))</f>
        <v/>
      </c>
      <c r="I34" s="220"/>
      <c r="J34" s="221"/>
      <c r="K34" s="221"/>
      <c r="L34" s="221"/>
      <c r="M34" s="221"/>
      <c r="N34" s="222"/>
    </row>
    <row r="35" spans="1:14" ht="18.75" customHeight="1" thickBot="1" x14ac:dyDescent="0.3">
      <c r="A35" s="185" t="str">
        <f>'1'!A35</f>
        <v>Sum spesialøvelser:</v>
      </c>
      <c r="B35" s="186"/>
      <c r="C35" s="186"/>
      <c r="D35" s="186"/>
      <c r="E35" s="186"/>
      <c r="F35" s="7">
        <f>SUM(F33:F34)</f>
        <v>39</v>
      </c>
      <c r="G35" s="8"/>
      <c r="H35" s="72" t="str">
        <f>IF(AND(H33="",H34=""),"",SUM(H33:H34))</f>
        <v/>
      </c>
      <c r="I35" s="164"/>
      <c r="J35" s="165" t="s">
        <v>22</v>
      </c>
      <c r="K35" s="165"/>
      <c r="L35" s="165"/>
      <c r="M35" s="165">
        <v>300</v>
      </c>
      <c r="N35" s="166" t="s">
        <v>24</v>
      </c>
    </row>
    <row r="36" spans="1:14" ht="18.75" thickBot="1" x14ac:dyDescent="0.3">
      <c r="A36" s="193" t="str">
        <f>'1'!A36</f>
        <v>Rapportgruppen:</v>
      </c>
      <c r="B36" s="194"/>
      <c r="C36" s="194"/>
      <c r="D36" s="194"/>
      <c r="E36" s="194"/>
      <c r="F36" s="194"/>
      <c r="G36" s="248"/>
      <c r="H36" s="194"/>
      <c r="I36" s="194"/>
      <c r="J36" s="194"/>
      <c r="K36" s="194"/>
      <c r="L36" s="194"/>
      <c r="M36" s="194"/>
      <c r="N36" s="194"/>
    </row>
    <row r="37" spans="1:14" x14ac:dyDescent="0.2">
      <c r="A37" s="183" t="str">
        <f>'1'!A37</f>
        <v>Start kl.:</v>
      </c>
      <c r="B37" s="184">
        <v>0</v>
      </c>
      <c r="C37" s="138" t="str">
        <f>'1'!C37</f>
        <v>Ankomst kl.:</v>
      </c>
      <c r="D37" s="184">
        <v>0</v>
      </c>
      <c r="E37" s="177" t="str">
        <f>'1'!E37:H37</f>
        <v>Anvendt tid:</v>
      </c>
      <c r="F37" s="178"/>
      <c r="G37" s="251"/>
      <c r="H37" s="179"/>
      <c r="I37" s="9"/>
      <c r="J37" s="167" t="str">
        <f>'1'!J37:L37</f>
        <v>Godkjent</v>
      </c>
      <c r="K37" s="192"/>
      <c r="L37" s="192"/>
      <c r="M37" s="68">
        <f>'1'!M37</f>
        <v>325</v>
      </c>
      <c r="N37" s="69" t="str">
        <f>'1'!N37</f>
        <v>poeng</v>
      </c>
    </row>
    <row r="38" spans="1:14" x14ac:dyDescent="0.2">
      <c r="A38" s="57" t="str">
        <f>'1'!A38</f>
        <v>B</v>
      </c>
      <c r="B38" s="80">
        <v>0</v>
      </c>
      <c r="C38" s="10" t="str">
        <f>'1'!C38</f>
        <v>A</v>
      </c>
      <c r="D38" s="80">
        <v>0</v>
      </c>
      <c r="E38" s="155">
        <f>SUM(B38,D38)</f>
        <v>0</v>
      </c>
      <c r="F38" s="156"/>
      <c r="G38" s="156"/>
      <c r="H38" s="157"/>
      <c r="I38" s="9"/>
      <c r="J38" s="139" t="str">
        <f>'1'!J38:L38</f>
        <v>- Derav i spesialøvelsene</v>
      </c>
      <c r="K38" s="253"/>
      <c r="L38" s="253"/>
      <c r="M38" s="60">
        <v>195</v>
      </c>
      <c r="N38" s="61" t="str">
        <f>'1'!N38</f>
        <v>poeng</v>
      </c>
    </row>
    <row r="39" spans="1:14" x14ac:dyDescent="0.2">
      <c r="A39" s="57" t="str">
        <f>'1'!A39</f>
        <v>A</v>
      </c>
      <c r="B39" s="80">
        <v>0</v>
      </c>
      <c r="C39" s="10" t="str">
        <f>'1'!C39</f>
        <v>B</v>
      </c>
      <c r="D39" s="80">
        <v>0</v>
      </c>
      <c r="E39" s="155">
        <f>SUM(B39,D39)</f>
        <v>0</v>
      </c>
      <c r="F39" s="156"/>
      <c r="G39" s="156"/>
      <c r="H39" s="157"/>
      <c r="I39" s="9"/>
      <c r="J39" s="254" t="s">
        <v>72</v>
      </c>
      <c r="K39" s="253"/>
      <c r="L39" s="253"/>
      <c r="M39" s="60">
        <v>130</v>
      </c>
      <c r="N39" s="61" t="str">
        <f>'1'!N39</f>
        <v>poeng</v>
      </c>
    </row>
    <row r="40" spans="1:14" x14ac:dyDescent="0.2">
      <c r="A40" s="57" t="str">
        <f>'1'!A40</f>
        <v>C</v>
      </c>
      <c r="B40" s="80">
        <v>0</v>
      </c>
      <c r="C40" s="10" t="str">
        <f>'1'!C40</f>
        <v>A</v>
      </c>
      <c r="D40" s="80">
        <v>0</v>
      </c>
      <c r="E40" s="155">
        <f>SUM(B40,D40)</f>
        <v>0</v>
      </c>
      <c r="F40" s="156"/>
      <c r="G40" s="156"/>
      <c r="H40" s="157"/>
      <c r="I40" s="9"/>
      <c r="J40" s="260" t="str">
        <f>'1'!J40:L40</f>
        <v>Cert/CACIT</v>
      </c>
      <c r="K40" s="261"/>
      <c r="L40" s="261"/>
      <c r="M40" s="70">
        <v>575</v>
      </c>
      <c r="N40" s="71" t="str">
        <f>'1'!N40</f>
        <v>poeng</v>
      </c>
    </row>
    <row r="41" spans="1:14" x14ac:dyDescent="0.2">
      <c r="A41" s="57" t="str">
        <f>'1'!A41</f>
        <v>A</v>
      </c>
      <c r="B41" s="80">
        <v>0</v>
      </c>
      <c r="C41" s="10" t="str">
        <f>'1'!C41</f>
        <v>D</v>
      </c>
      <c r="D41" s="80">
        <v>0</v>
      </c>
      <c r="E41" s="155">
        <f>SUM(E37:H40)</f>
        <v>0</v>
      </c>
      <c r="F41" s="156"/>
      <c r="G41" s="156"/>
      <c r="H41" s="157"/>
      <c r="I41" s="9"/>
      <c r="J41" s="139" t="str">
        <f>'1'!J41:L41</f>
        <v>- Derav i spesialøvelsene</v>
      </c>
      <c r="K41" s="253"/>
      <c r="L41" s="253"/>
      <c r="M41" s="60">
        <v>312</v>
      </c>
      <c r="N41" s="61" t="str">
        <f>'1'!N41</f>
        <v>poeng</v>
      </c>
    </row>
    <row r="42" spans="1:14" ht="13.5" thickBot="1" x14ac:dyDescent="0.25">
      <c r="A42" s="174" t="str">
        <f>'1'!A42</f>
        <v>Anvendt tid totalt:</v>
      </c>
      <c r="B42" s="258"/>
      <c r="C42" s="175"/>
      <c r="D42" s="259"/>
      <c r="E42" s="229">
        <f>SUM(E38:H41)</f>
        <v>0</v>
      </c>
      <c r="F42" s="170"/>
      <c r="G42" s="170"/>
      <c r="H42" s="230"/>
      <c r="I42" s="19"/>
      <c r="J42" s="143" t="str">
        <f>'1'!J42:L42</f>
        <v>- Derav i lydighetsøvelsene</v>
      </c>
      <c r="K42" s="252"/>
      <c r="L42" s="252"/>
      <c r="M42" s="62">
        <v>208</v>
      </c>
      <c r="N42" s="63" t="str">
        <f>'1'!N42</f>
        <v>poeng</v>
      </c>
    </row>
    <row r="43" spans="1:14" ht="13.5" thickBot="1" x14ac:dyDescent="0.25">
      <c r="A43" s="167" t="str">
        <f>'1'!A43</f>
        <v>Øvelser:</v>
      </c>
      <c r="B43" s="249"/>
      <c r="C43" s="168"/>
      <c r="D43" s="249"/>
      <c r="E43" s="168"/>
      <c r="F43" s="48" t="str">
        <f>'1'!F43</f>
        <v>Koeff.</v>
      </c>
      <c r="G43" s="48" t="str">
        <f>'1'!G43</f>
        <v>Karakter</v>
      </c>
      <c r="H43" s="55" t="str">
        <f>'1'!H43</f>
        <v>Poeng</v>
      </c>
      <c r="I43" s="9"/>
      <c r="J43" s="19"/>
      <c r="K43" s="19"/>
      <c r="L43" s="19"/>
      <c r="M43" s="19"/>
      <c r="N43" s="19"/>
    </row>
    <row r="44" spans="1:14" ht="14.25" x14ac:dyDescent="0.2">
      <c r="A44" s="5">
        <f>'1'!A44</f>
        <v>11</v>
      </c>
      <c r="B44" s="250" t="str">
        <f>'1'!B44</f>
        <v>Feltsøk</v>
      </c>
      <c r="C44" s="161"/>
      <c r="D44" s="250"/>
      <c r="E44" s="161"/>
      <c r="F44" s="6">
        <v>10</v>
      </c>
      <c r="G44" s="79"/>
      <c r="H44" s="21" t="str">
        <f>IF(G44="","",IF(G44=0,"I.G.",G44*F44))</f>
        <v/>
      </c>
      <c r="I44" s="9"/>
      <c r="J44" s="137"/>
      <c r="K44" s="160"/>
      <c r="L44" s="160"/>
      <c r="M44" s="158" t="str">
        <f>'1'!M44:N44</f>
        <v>Poeng</v>
      </c>
      <c r="N44" s="159"/>
    </row>
    <row r="45" spans="1:14" ht="14.25" x14ac:dyDescent="0.2">
      <c r="A45" s="5">
        <f>'1'!A45</f>
        <v>12</v>
      </c>
      <c r="B45" s="161" t="str">
        <f>'1'!B45</f>
        <v>Rapport</v>
      </c>
      <c r="C45" s="161"/>
      <c r="D45" s="161"/>
      <c r="E45" s="161"/>
      <c r="F45" s="6">
        <f>'1'!F45</f>
        <v>29</v>
      </c>
      <c r="G45" s="79"/>
      <c r="H45" s="21" t="str">
        <f>IF(G45="","",IF(G45=0,"I.G.",G45*F45))</f>
        <v/>
      </c>
      <c r="I45" s="9"/>
      <c r="J45" s="139" t="str">
        <f>'1'!J45:L45</f>
        <v>Sum Lydighet</v>
      </c>
      <c r="K45" s="228"/>
      <c r="L45" s="228"/>
      <c r="M45" s="151">
        <f>H24</f>
        <v>0</v>
      </c>
      <c r="N45" s="152"/>
    </row>
    <row r="46" spans="1:14" ht="16.5" thickBot="1" x14ac:dyDescent="0.3">
      <c r="A46" s="185" t="str">
        <f>'1'!A46</f>
        <v>Sum spesialøvelser:</v>
      </c>
      <c r="B46" s="186"/>
      <c r="C46" s="186"/>
      <c r="D46" s="186"/>
      <c r="E46" s="186"/>
      <c r="F46" s="7">
        <f>SUM(F44:F45)</f>
        <v>39</v>
      </c>
      <c r="G46" s="8"/>
      <c r="H46" s="15"/>
      <c r="I46" s="9"/>
      <c r="J46" s="139" t="str">
        <f>'1'!J46:L46</f>
        <v>Sum Spesialøvelser</v>
      </c>
      <c r="K46" s="228"/>
      <c r="L46" s="228"/>
      <c r="M46" s="153" t="str">
        <f>IF(Resultatskj!H4="Rundering",H35,IF(Resultatskj!H4="Spor",H30,IF(Resultatskj!H4="Rapport",H46,"")))</f>
        <v/>
      </c>
      <c r="N46" s="154"/>
    </row>
    <row r="47" spans="1:14" ht="16.5" thickBot="1" x14ac:dyDescent="0.3">
      <c r="A47" s="200"/>
      <c r="B47" s="200"/>
      <c r="C47" s="200"/>
      <c r="D47" s="200"/>
      <c r="E47" s="200"/>
      <c r="F47" s="200"/>
      <c r="G47" s="255"/>
      <c r="H47" s="200"/>
      <c r="I47" s="9"/>
      <c r="J47" s="143" t="str">
        <f>'1'!J47:L47</f>
        <v>Totalpoeng</v>
      </c>
      <c r="K47" s="165"/>
      <c r="L47" s="166"/>
      <c r="M47" s="198">
        <f>SUM(M45:N46)</f>
        <v>0</v>
      </c>
      <c r="N47" s="199"/>
    </row>
    <row r="48" spans="1:14" ht="20.100000000000001" customHeight="1" x14ac:dyDescent="0.2">
      <c r="A48" s="201"/>
      <c r="B48" s="201"/>
      <c r="C48" s="201"/>
      <c r="D48" s="201"/>
      <c r="E48" s="201"/>
      <c r="F48" s="201"/>
      <c r="G48" s="256"/>
      <c r="H48" s="201"/>
      <c r="I48" s="9"/>
      <c r="J48" s="89" t="str">
        <f>'1'!J48</f>
        <v>Ikke godkj.</v>
      </c>
      <c r="K48" s="177" t="str">
        <f>'1'!K48</f>
        <v>Godkj.</v>
      </c>
      <c r="L48" s="257"/>
      <c r="M48" s="4" t="str">
        <f>'1'!M48</f>
        <v>Cert</v>
      </c>
      <c r="N48" s="24" t="str">
        <f>'1'!N48</f>
        <v>Plass</v>
      </c>
    </row>
    <row r="49" spans="1:14" ht="24" thickBot="1" x14ac:dyDescent="0.4">
      <c r="A49" s="202" t="str">
        <f>IF(Resultatskj!C3="","",Resultatskj!C3)</f>
        <v/>
      </c>
      <c r="B49" s="202"/>
      <c r="C49" s="202"/>
      <c r="D49" s="202"/>
      <c r="E49" s="202"/>
      <c r="F49" s="202" t="str">
        <f>IF(Resultatskj!C4="","",Resultatskj!C4)</f>
        <v/>
      </c>
      <c r="G49" s="202"/>
      <c r="H49" s="202"/>
      <c r="I49" s="9"/>
      <c r="J49" s="18" t="str">
        <f>IF(OR(M47&lt;M37,M46&lt;M38,M45&lt;M39,M47=""),"X","")</f>
        <v>X</v>
      </c>
      <c r="K49" s="149" t="str">
        <f>IF(AND(M47&gt;=M37,M46&gt;=M38,M45&gt;M39,J49=""),"X","")</f>
        <v/>
      </c>
      <c r="L49" s="150"/>
      <c r="M49" s="84" t="str">
        <f>IF(AND(M47&gt;=575,M46&gt;=311.99,M45&gt;207.99,J49=""),"X","")</f>
        <v/>
      </c>
      <c r="N49" s="47" t="str">
        <f>Resultatskj!A19</f>
        <v>-</v>
      </c>
    </row>
    <row r="50" spans="1:14" x14ac:dyDescent="0.2">
      <c r="A50" s="237" t="s">
        <v>80</v>
      </c>
      <c r="B50" s="237"/>
      <c r="C50" s="237"/>
      <c r="D50" s="237"/>
      <c r="E50" s="237"/>
      <c r="F50" s="237"/>
      <c r="G50" s="237"/>
      <c r="H50" s="237"/>
      <c r="I50" s="9"/>
      <c r="J50" s="197" t="str">
        <f>Resultatskj!L26</f>
        <v>B.Strand 02.06.2015</v>
      </c>
      <c r="K50" s="197"/>
      <c r="L50" s="197"/>
      <c r="M50" s="197"/>
      <c r="N50" s="197"/>
    </row>
    <row r="51" spans="1:14" x14ac:dyDescent="0.2">
      <c r="A51" s="9"/>
      <c r="B51" s="9"/>
      <c r="C51" s="9"/>
      <c r="D51" s="9"/>
      <c r="E51" s="9"/>
      <c r="F51" s="9"/>
      <c r="G51" s="9"/>
      <c r="H51" s="9"/>
      <c r="I51" s="9"/>
      <c r="J51" s="188"/>
      <c r="K51" s="188"/>
      <c r="L51" s="188"/>
      <c r="M51" s="188"/>
      <c r="N51" s="188"/>
    </row>
    <row r="52" spans="1:14" ht="23.25" x14ac:dyDescent="0.35">
      <c r="J52" s="9"/>
      <c r="K52" s="133"/>
      <c r="L52" s="133"/>
      <c r="M52" s="262" t="str">
        <f>IF(AND(M50&gt;=575,M49&gt;=311.99,M48&gt;207.99,J52=""),"X","")</f>
        <v/>
      </c>
      <c r="N52" s="187"/>
    </row>
  </sheetData>
  <mergeCells count="99">
    <mergeCell ref="M52:N52"/>
    <mergeCell ref="A47:H49"/>
    <mergeCell ref="J51:N51"/>
    <mergeCell ref="J50:N50"/>
    <mergeCell ref="K52:L52"/>
    <mergeCell ref="K48:L48"/>
    <mergeCell ref="K49:L49"/>
    <mergeCell ref="A50:H50"/>
    <mergeCell ref="B45:E45"/>
    <mergeCell ref="A46:E46"/>
    <mergeCell ref="J47:L47"/>
    <mergeCell ref="J45:L45"/>
    <mergeCell ref="M47:N47"/>
    <mergeCell ref="M46:N46"/>
    <mergeCell ref="J46:L46"/>
    <mergeCell ref="M45:N45"/>
    <mergeCell ref="J42:L42"/>
    <mergeCell ref="A42:D42"/>
    <mergeCell ref="E42:H42"/>
    <mergeCell ref="J38:L38"/>
    <mergeCell ref="J40:L40"/>
    <mergeCell ref="J39:L39"/>
    <mergeCell ref="E41:H41"/>
    <mergeCell ref="E40:H40"/>
    <mergeCell ref="J41:L41"/>
    <mergeCell ref="E38:H38"/>
    <mergeCell ref="E39:H39"/>
    <mergeCell ref="A4:B4"/>
    <mergeCell ref="C4:H4"/>
    <mergeCell ref="I4:J4"/>
    <mergeCell ref="K4:N4"/>
    <mergeCell ref="C6:H6"/>
    <mergeCell ref="I6:J6"/>
    <mergeCell ref="K6:N6"/>
    <mergeCell ref="A6:B6"/>
    <mergeCell ref="I35:N35"/>
    <mergeCell ref="I34:N34"/>
    <mergeCell ref="A5:B5"/>
    <mergeCell ref="C5:H5"/>
    <mergeCell ref="I5:J5"/>
    <mergeCell ref="K5:N5"/>
    <mergeCell ref="B18:E18"/>
    <mergeCell ref="I21:N21"/>
    <mergeCell ref="B21:E21"/>
    <mergeCell ref="I18:N18"/>
    <mergeCell ref="B19:E19"/>
    <mergeCell ref="B20:E20"/>
    <mergeCell ref="A25:N25"/>
    <mergeCell ref="A32:E32"/>
    <mergeCell ref="B34:E34"/>
    <mergeCell ref="A35:E35"/>
    <mergeCell ref="I24:N24"/>
    <mergeCell ref="B33:E33"/>
    <mergeCell ref="A31:N31"/>
    <mergeCell ref="I33:N33"/>
    <mergeCell ref="I32:N32"/>
    <mergeCell ref="A26:E26"/>
    <mergeCell ref="I22:N22"/>
    <mergeCell ref="M44:N44"/>
    <mergeCell ref="B44:E44"/>
    <mergeCell ref="E37:H37"/>
    <mergeCell ref="A43:E43"/>
    <mergeCell ref="J44:L44"/>
    <mergeCell ref="C37:D37"/>
    <mergeCell ref="I23:N23"/>
    <mergeCell ref="A36:N36"/>
    <mergeCell ref="A37:B37"/>
    <mergeCell ref="J37:L37"/>
    <mergeCell ref="I26:N26"/>
    <mergeCell ref="I27:N27"/>
    <mergeCell ref="B29:E29"/>
    <mergeCell ref="A30:E30"/>
    <mergeCell ref="I30:N30"/>
    <mergeCell ref="B14:E14"/>
    <mergeCell ref="B15:E15"/>
    <mergeCell ref="B16:E16"/>
    <mergeCell ref="B22:E22"/>
    <mergeCell ref="A13:E13"/>
    <mergeCell ref="F1:N1"/>
    <mergeCell ref="I2:K2"/>
    <mergeCell ref="C2:F2"/>
    <mergeCell ref="A2:B2"/>
    <mergeCell ref="C1:E1"/>
    <mergeCell ref="A3:N3"/>
    <mergeCell ref="I29:N29"/>
    <mergeCell ref="I28:N28"/>
    <mergeCell ref="A12:N12"/>
    <mergeCell ref="B17:E17"/>
    <mergeCell ref="B27:E27"/>
    <mergeCell ref="B28:E28"/>
    <mergeCell ref="I17:N17"/>
    <mergeCell ref="I19:N19"/>
    <mergeCell ref="I20:N20"/>
    <mergeCell ref="B23:E23"/>
    <mergeCell ref="A24:E24"/>
    <mergeCell ref="I13:N13"/>
    <mergeCell ref="I14:N14"/>
    <mergeCell ref="I15:N15"/>
    <mergeCell ref="I16:N16"/>
  </mergeCells>
  <phoneticPr fontId="0" type="noConversion"/>
  <pageMargins left="0.51181102362204722" right="0.51181102362204722" top="0.39370078740157483" bottom="0.51181102362204722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Normal="70" zoomScaleSheetLayoutView="85" workbookViewId="0">
      <selection activeCell="C2" sqref="C2:D2"/>
    </sheetView>
  </sheetViews>
  <sheetFormatPr baseColWidth="10" defaultRowHeight="12.75" x14ac:dyDescent="0.2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 x14ac:dyDescent="0.2">
      <c r="A1" s="90"/>
      <c r="B1" s="90"/>
      <c r="C1" s="238"/>
      <c r="D1" s="238"/>
      <c r="E1" s="238"/>
      <c r="F1" s="203" t="str">
        <f>'1'!F1:P1</f>
        <v>Kl. A - DOMMERPROTOKOLL</v>
      </c>
      <c r="G1" s="203"/>
      <c r="H1" s="203"/>
      <c r="I1" s="203"/>
      <c r="J1" s="203"/>
      <c r="K1" s="203"/>
      <c r="L1" s="203"/>
      <c r="M1" s="203"/>
      <c r="N1" s="203"/>
    </row>
    <row r="2" spans="1:14" ht="26.25" x14ac:dyDescent="0.4">
      <c r="A2" s="140" t="str">
        <f>'1'!A2:B2</f>
        <v>Dato:</v>
      </c>
      <c r="B2" s="180"/>
      <c r="C2" s="207" t="str">
        <f>IF(Resultatskj!L2="","",Resultatskj!L2)</f>
        <v/>
      </c>
      <c r="D2" s="208"/>
      <c r="E2" s="208"/>
      <c r="F2" s="209"/>
      <c r="G2" s="2"/>
      <c r="H2" s="1" t="str">
        <f>'1'!H2</f>
        <v>Gruppe:</v>
      </c>
      <c r="I2" s="204" t="str">
        <f>IF(Resultatskj!H4="","",Resultatskj!H4)</f>
        <v/>
      </c>
      <c r="J2" s="205"/>
      <c r="K2" s="206"/>
      <c r="L2" s="3"/>
      <c r="M2" s="1" t="s">
        <v>78</v>
      </c>
      <c r="N2" s="54" t="str">
        <f>Resultatskj!B20</f>
        <v/>
      </c>
    </row>
    <row r="3" spans="1:14" ht="5.0999999999999996" customHeight="1" thickBot="1" x14ac:dyDescent="0.2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ht="15.75" x14ac:dyDescent="0.25">
      <c r="A4" s="219" t="str">
        <f>'1'!A4:B4</f>
        <v>Arrangør:</v>
      </c>
      <c r="B4" s="216"/>
      <c r="C4" s="226" t="str">
        <f>IF(Resultatskj!$C$2="","",Resultatskj!$C$2)</f>
        <v/>
      </c>
      <c r="D4" s="226"/>
      <c r="E4" s="226"/>
      <c r="F4" s="226"/>
      <c r="G4" s="226"/>
      <c r="H4" s="227"/>
      <c r="I4" s="216" t="str">
        <f>'1'!I4:J4</f>
        <v>Hundens navn:</v>
      </c>
      <c r="J4" s="217"/>
      <c r="K4" s="223"/>
      <c r="L4" s="223"/>
      <c r="M4" s="223"/>
      <c r="N4" s="224"/>
    </row>
    <row r="5" spans="1:14" ht="15.75" x14ac:dyDescent="0.25">
      <c r="A5" s="239" t="str">
        <f>'1'!A5:B5</f>
        <v>Fører:</v>
      </c>
      <c r="B5" s="156"/>
      <c r="C5" s="232"/>
      <c r="D5" s="232"/>
      <c r="E5" s="232"/>
      <c r="F5" s="232"/>
      <c r="G5" s="232"/>
      <c r="H5" s="233"/>
      <c r="I5" s="218" t="str">
        <f>'1'!I5:J5</f>
        <v>Reg.nr.:</v>
      </c>
      <c r="J5" s="156"/>
      <c r="K5" s="232"/>
      <c r="L5" s="232"/>
      <c r="M5" s="232"/>
      <c r="N5" s="242"/>
    </row>
    <row r="6" spans="1:14" ht="16.5" thickBot="1" x14ac:dyDescent="0.3">
      <c r="A6" s="240" t="str">
        <f>'1'!A6:B6</f>
        <v>Klubb:</v>
      </c>
      <c r="B6" s="170"/>
      <c r="C6" s="211"/>
      <c r="D6" s="211"/>
      <c r="E6" s="211"/>
      <c r="F6" s="211"/>
      <c r="G6" s="211"/>
      <c r="H6" s="236"/>
      <c r="I6" s="231" t="str">
        <f>'1'!I6:J6</f>
        <v>Rase:</v>
      </c>
      <c r="J6" s="170"/>
      <c r="K6" s="211"/>
      <c r="L6" s="211"/>
      <c r="M6" s="211"/>
      <c r="N6" s="212"/>
    </row>
    <row r="7" spans="1:14" ht="9.9499999999999993" customHeight="1" thickBot="1" x14ac:dyDescent="0.3">
      <c r="A7" s="73"/>
      <c r="B7" s="74"/>
      <c r="C7" s="75"/>
      <c r="D7" s="75"/>
      <c r="E7" s="75"/>
      <c r="F7" s="75"/>
      <c r="G7" s="75"/>
      <c r="H7" s="75"/>
      <c r="I7" s="73"/>
      <c r="J7" s="74"/>
      <c r="K7" s="75"/>
      <c r="L7" s="75"/>
      <c r="M7" s="75"/>
      <c r="N7" s="75"/>
    </row>
    <row r="8" spans="1:14" ht="3.95" customHeight="1" thickBot="1" x14ac:dyDescent="0.3">
      <c r="A8" s="96"/>
      <c r="B8" s="97"/>
      <c r="C8" s="98"/>
      <c r="D8" s="98"/>
      <c r="E8" s="98"/>
      <c r="F8" s="98"/>
      <c r="G8" s="98"/>
      <c r="H8" s="98"/>
      <c r="I8" s="99"/>
      <c r="J8" s="97"/>
      <c r="K8" s="98"/>
      <c r="L8" s="98"/>
      <c r="M8" s="98"/>
      <c r="N8" s="100"/>
    </row>
    <row r="9" spans="1:14" s="77" customFormat="1" ht="14.25" customHeight="1" thickBot="1" x14ac:dyDescent="0.3">
      <c r="A9" s="101"/>
      <c r="B9" s="86" t="s">
        <v>77</v>
      </c>
      <c r="C9" s="78"/>
      <c r="D9" s="94" t="s">
        <v>74</v>
      </c>
      <c r="E9" s="92"/>
      <c r="F9" s="78"/>
      <c r="G9" s="78"/>
      <c r="H9" s="94" t="s">
        <v>75</v>
      </c>
      <c r="I9" s="92"/>
      <c r="J9" s="76"/>
      <c r="K9" s="94" t="s">
        <v>76</v>
      </c>
      <c r="L9" s="92"/>
      <c r="M9" s="78"/>
      <c r="N9" s="102"/>
    </row>
    <row r="10" spans="1:14" s="77" customFormat="1" ht="3.95" customHeight="1" thickBot="1" x14ac:dyDescent="0.3">
      <c r="A10" s="103"/>
      <c r="B10" s="110"/>
      <c r="C10" s="105"/>
      <c r="D10" s="111"/>
      <c r="E10" s="112"/>
      <c r="F10" s="105"/>
      <c r="G10" s="105"/>
      <c r="H10" s="111"/>
      <c r="I10" s="112"/>
      <c r="J10" s="108"/>
      <c r="K10" s="111"/>
      <c r="L10" s="112"/>
      <c r="M10" s="105"/>
      <c r="N10" s="109"/>
    </row>
    <row r="11" spans="1:14" ht="9.9499999999999993" customHeight="1" x14ac:dyDescent="0.25">
      <c r="A11" s="73"/>
      <c r="B11" s="74"/>
      <c r="C11" s="75"/>
      <c r="D11" s="75"/>
      <c r="E11" s="75"/>
      <c r="F11" s="75"/>
      <c r="G11" s="75"/>
      <c r="H11" s="75"/>
      <c r="I11" s="73"/>
      <c r="J11" s="74"/>
      <c r="K11" s="75"/>
      <c r="L11" s="75"/>
      <c r="M11" s="75"/>
      <c r="N11" s="75"/>
    </row>
    <row r="12" spans="1:14" ht="18.75" thickBot="1" x14ac:dyDescent="0.3">
      <c r="A12" s="193" t="str">
        <f>'1'!A12</f>
        <v>Lydighet: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</row>
    <row r="13" spans="1:14" s="77" customFormat="1" ht="12" x14ac:dyDescent="0.2">
      <c r="A13" s="234" t="str">
        <f>'1'!A13</f>
        <v>Øvelser:</v>
      </c>
      <c r="B13" s="235"/>
      <c r="C13" s="235"/>
      <c r="D13" s="235"/>
      <c r="E13" s="235"/>
      <c r="F13" s="87" t="s">
        <v>16</v>
      </c>
      <c r="G13" s="87" t="s">
        <v>17</v>
      </c>
      <c r="H13" s="87" t="s">
        <v>18</v>
      </c>
      <c r="I13" s="243"/>
      <c r="J13" s="244"/>
      <c r="K13" s="244"/>
      <c r="L13" s="244"/>
      <c r="M13" s="244"/>
      <c r="N13" s="245"/>
    </row>
    <row r="14" spans="1:14" ht="14.25" x14ac:dyDescent="0.2">
      <c r="A14" s="5">
        <f>'1'!A14</f>
        <v>1</v>
      </c>
      <c r="B14" s="161" t="str">
        <f>'1'!B14</f>
        <v>Fri ved foten</v>
      </c>
      <c r="C14" s="161"/>
      <c r="D14" s="161"/>
      <c r="E14" s="161"/>
      <c r="F14" s="6">
        <v>3</v>
      </c>
      <c r="G14" s="79"/>
      <c r="H14" s="20" t="str">
        <f t="shared" ref="H14:H23" si="0">IF(G14="","",IF(G14=0,"I.G.",G14*F14))</f>
        <v/>
      </c>
      <c r="I14" s="220"/>
      <c r="J14" s="221"/>
      <c r="K14" s="221"/>
      <c r="L14" s="221"/>
      <c r="M14" s="221"/>
      <c r="N14" s="222"/>
    </row>
    <row r="15" spans="1:14" ht="14.25" x14ac:dyDescent="0.2">
      <c r="A15" s="5">
        <f>'1'!A15</f>
        <v>2</v>
      </c>
      <c r="B15" s="161" t="str">
        <f>'1'!B15</f>
        <v>Innkalling m/stå og dekk</v>
      </c>
      <c r="C15" s="161"/>
      <c r="D15" s="161"/>
      <c r="E15" s="161"/>
      <c r="F15" s="6">
        <v>3</v>
      </c>
      <c r="G15" s="79"/>
      <c r="H15" s="20" t="str">
        <f t="shared" si="0"/>
        <v/>
      </c>
      <c r="I15" s="220"/>
      <c r="J15" s="221"/>
      <c r="K15" s="221"/>
      <c r="L15" s="221"/>
      <c r="M15" s="221"/>
      <c r="N15" s="222"/>
    </row>
    <row r="16" spans="1:14" ht="14.25" x14ac:dyDescent="0.2">
      <c r="A16" s="5">
        <f>'1'!A16</f>
        <v>3</v>
      </c>
      <c r="B16" s="161" t="str">
        <f>'1'!B16</f>
        <v>Fremadsending</v>
      </c>
      <c r="C16" s="161"/>
      <c r="D16" s="161"/>
      <c r="E16" s="161"/>
      <c r="F16" s="6">
        <v>3</v>
      </c>
      <c r="G16" s="79"/>
      <c r="H16" s="20" t="str">
        <f t="shared" si="0"/>
        <v/>
      </c>
      <c r="I16" s="220"/>
      <c r="J16" s="221"/>
      <c r="K16" s="221"/>
      <c r="L16" s="221"/>
      <c r="M16" s="221"/>
      <c r="N16" s="222"/>
    </row>
    <row r="17" spans="1:14" ht="14.25" x14ac:dyDescent="0.2">
      <c r="A17" s="5">
        <f>'1'!A17</f>
        <v>4</v>
      </c>
      <c r="B17" s="161" t="str">
        <f>'1'!B17</f>
        <v>Kryp</v>
      </c>
      <c r="C17" s="161"/>
      <c r="D17" s="161"/>
      <c r="E17" s="161"/>
      <c r="F17" s="6">
        <v>3</v>
      </c>
      <c r="G17" s="79"/>
      <c r="H17" s="20" t="str">
        <f t="shared" si="0"/>
        <v/>
      </c>
      <c r="I17" s="220"/>
      <c r="J17" s="221"/>
      <c r="K17" s="221"/>
      <c r="L17" s="221"/>
      <c r="M17" s="221"/>
      <c r="N17" s="222"/>
    </row>
    <row r="18" spans="1:14" ht="14.25" x14ac:dyDescent="0.2">
      <c r="A18" s="5">
        <f>'1'!A18</f>
        <v>5</v>
      </c>
      <c r="B18" s="161" t="str">
        <f>'1'!B18</f>
        <v>Hals på kommando</v>
      </c>
      <c r="C18" s="161"/>
      <c r="D18" s="161"/>
      <c r="E18" s="161"/>
      <c r="F18" s="6">
        <v>2</v>
      </c>
      <c r="G18" s="79"/>
      <c r="H18" s="20" t="str">
        <f t="shared" si="0"/>
        <v/>
      </c>
      <c r="I18" s="220"/>
      <c r="J18" s="221"/>
      <c r="K18" s="221"/>
      <c r="L18" s="221"/>
      <c r="M18" s="221"/>
      <c r="N18" s="222"/>
    </row>
    <row r="19" spans="1:14" ht="14.25" x14ac:dyDescent="0.2">
      <c r="A19" s="5">
        <f>'1'!A19</f>
        <v>6</v>
      </c>
      <c r="B19" s="161" t="str">
        <f>'1'!B19</f>
        <v>Apportering metallapport</v>
      </c>
      <c r="C19" s="161"/>
      <c r="D19" s="161"/>
      <c r="E19" s="161"/>
      <c r="F19" s="6">
        <v>3</v>
      </c>
      <c r="G19" s="79"/>
      <c r="H19" s="20" t="str">
        <f t="shared" si="0"/>
        <v/>
      </c>
      <c r="I19" s="220"/>
      <c r="J19" s="221"/>
      <c r="K19" s="221"/>
      <c r="L19" s="221"/>
      <c r="M19" s="221"/>
      <c r="N19" s="222"/>
    </row>
    <row r="20" spans="1:14" ht="14.25" x14ac:dyDescent="0.2">
      <c r="A20" s="5">
        <f>'1'!A20</f>
        <v>7</v>
      </c>
      <c r="B20" s="161" t="str">
        <f>'1'!B20</f>
        <v>Apportering tung gjenstand</v>
      </c>
      <c r="C20" s="161"/>
      <c r="D20" s="161"/>
      <c r="E20" s="161"/>
      <c r="F20" s="6">
        <v>3</v>
      </c>
      <c r="G20" s="79"/>
      <c r="H20" s="20" t="str">
        <f t="shared" si="0"/>
        <v/>
      </c>
      <c r="I20" s="220"/>
      <c r="J20" s="221"/>
      <c r="K20" s="221"/>
      <c r="L20" s="221"/>
      <c r="M20" s="221"/>
      <c r="N20" s="222"/>
    </row>
    <row r="21" spans="1:14" ht="14.25" x14ac:dyDescent="0.2">
      <c r="A21" s="5">
        <f>'1'!A21</f>
        <v>8</v>
      </c>
      <c r="B21" s="161" t="s">
        <v>64</v>
      </c>
      <c r="C21" s="161"/>
      <c r="D21" s="161"/>
      <c r="E21" s="161"/>
      <c r="F21" s="6">
        <v>2</v>
      </c>
      <c r="G21" s="79"/>
      <c r="H21" s="20" t="str">
        <f t="shared" si="0"/>
        <v/>
      </c>
      <c r="I21" s="220"/>
      <c r="J21" s="221"/>
      <c r="K21" s="221"/>
      <c r="L21" s="221"/>
      <c r="M21" s="221"/>
      <c r="N21" s="222"/>
    </row>
    <row r="22" spans="1:14" ht="14.25" x14ac:dyDescent="0.2">
      <c r="A22" s="5">
        <f>'1'!A22</f>
        <v>9</v>
      </c>
      <c r="B22" s="161" t="str">
        <f>'1'!B22</f>
        <v>Stigeklatring</v>
      </c>
      <c r="C22" s="161"/>
      <c r="D22" s="161"/>
      <c r="E22" s="161"/>
      <c r="F22" s="6">
        <v>2</v>
      </c>
      <c r="G22" s="79"/>
      <c r="H22" s="20" t="str">
        <f t="shared" si="0"/>
        <v/>
      </c>
      <c r="I22" s="220"/>
      <c r="J22" s="221"/>
      <c r="K22" s="221"/>
      <c r="L22" s="221"/>
      <c r="M22" s="221"/>
      <c r="N22" s="222"/>
    </row>
    <row r="23" spans="1:14" ht="14.25" x14ac:dyDescent="0.2">
      <c r="A23" s="5">
        <f>'1'!A23</f>
        <v>10</v>
      </c>
      <c r="B23" s="161" t="str">
        <f>'1'!B23</f>
        <v>Fellesdekk</v>
      </c>
      <c r="C23" s="161"/>
      <c r="D23" s="161"/>
      <c r="E23" s="161"/>
      <c r="F23" s="6">
        <v>2</v>
      </c>
      <c r="G23" s="79"/>
      <c r="H23" s="20" t="str">
        <f t="shared" si="0"/>
        <v/>
      </c>
      <c r="I23" s="220"/>
      <c r="J23" s="221"/>
      <c r="K23" s="221"/>
      <c r="L23" s="221"/>
      <c r="M23" s="221"/>
      <c r="N23" s="222"/>
    </row>
    <row r="24" spans="1:14" ht="16.5" thickBot="1" x14ac:dyDescent="0.3">
      <c r="A24" s="185" t="str">
        <f>'1'!A24</f>
        <v>Sum lydighet:</v>
      </c>
      <c r="B24" s="186"/>
      <c r="C24" s="186"/>
      <c r="D24" s="186"/>
      <c r="E24" s="186"/>
      <c r="F24" s="7">
        <f>SUM(F14:F23)</f>
        <v>26</v>
      </c>
      <c r="G24" s="82"/>
      <c r="H24" s="72">
        <f>SUM(H14:H23)</f>
        <v>0</v>
      </c>
      <c r="I24" s="164"/>
      <c r="J24" s="165"/>
      <c r="K24" s="165"/>
      <c r="L24" s="165"/>
      <c r="M24" s="165"/>
      <c r="N24" s="166"/>
    </row>
    <row r="25" spans="1:14" ht="18.75" thickBot="1" x14ac:dyDescent="0.3">
      <c r="A25" s="193" t="str">
        <f>'1'!A25</f>
        <v>Sporgruppen:</v>
      </c>
      <c r="B25" s="194"/>
      <c r="C25" s="194"/>
      <c r="D25" s="194"/>
      <c r="E25" s="194"/>
      <c r="F25" s="194"/>
      <c r="G25" s="248"/>
      <c r="H25" s="194"/>
      <c r="I25" s="194"/>
      <c r="J25" s="194"/>
      <c r="K25" s="194"/>
      <c r="L25" s="194"/>
      <c r="M25" s="194"/>
      <c r="N25" s="194"/>
    </row>
    <row r="26" spans="1:14" x14ac:dyDescent="0.2">
      <c r="A26" s="167" t="str">
        <f>'1'!A26</f>
        <v>Øvelser:</v>
      </c>
      <c r="B26" s="168"/>
      <c r="C26" s="168"/>
      <c r="D26" s="168"/>
      <c r="E26" s="168"/>
      <c r="F26" s="48" t="s">
        <v>16</v>
      </c>
      <c r="G26" s="48" t="s">
        <v>17</v>
      </c>
      <c r="H26" s="48" t="s">
        <v>18</v>
      </c>
      <c r="I26" s="246"/>
      <c r="J26" s="192"/>
      <c r="K26" s="192"/>
      <c r="L26" s="192"/>
      <c r="M26" s="192"/>
      <c r="N26" s="247"/>
    </row>
    <row r="27" spans="1:14" ht="14.25" x14ac:dyDescent="0.2">
      <c r="A27" s="5">
        <f>'1'!A27</f>
        <v>11</v>
      </c>
      <c r="B27" s="161" t="str">
        <f>'1'!B27</f>
        <v>Feltsøk</v>
      </c>
      <c r="C27" s="161"/>
      <c r="D27" s="161"/>
      <c r="E27" s="161"/>
      <c r="F27" s="6">
        <v>10</v>
      </c>
      <c r="G27" s="79"/>
      <c r="H27" s="20" t="str">
        <f>IF(G27="","",IF(G27=0,"I.G.",G27*F27))</f>
        <v/>
      </c>
      <c r="I27" s="220"/>
      <c r="J27" s="221"/>
      <c r="K27" s="221"/>
      <c r="L27" s="221"/>
      <c r="M27" s="221"/>
      <c r="N27" s="222"/>
    </row>
    <row r="28" spans="1:14" ht="14.25" x14ac:dyDescent="0.2">
      <c r="A28" s="5">
        <f>'1'!A28</f>
        <v>12</v>
      </c>
      <c r="B28" s="161" t="str">
        <f>'1'!B28</f>
        <v>Sporoppsøk</v>
      </c>
      <c r="C28" s="161"/>
      <c r="D28" s="161"/>
      <c r="E28" s="161"/>
      <c r="F28" s="6">
        <v>5</v>
      </c>
      <c r="G28" s="79"/>
      <c r="H28" s="20" t="str">
        <f>IF(G28="","",IF(G28=0,"I.G.",G28*F28))</f>
        <v/>
      </c>
      <c r="I28" s="189"/>
      <c r="J28" s="190"/>
      <c r="K28" s="190"/>
      <c r="L28" s="190"/>
      <c r="M28" s="190"/>
      <c r="N28" s="191"/>
    </row>
    <row r="29" spans="1:14" ht="14.25" x14ac:dyDescent="0.2">
      <c r="A29" s="5">
        <f>'1'!A29</f>
        <v>13</v>
      </c>
      <c r="B29" s="161" t="str">
        <f>'1'!B29</f>
        <v>Spor</v>
      </c>
      <c r="C29" s="161"/>
      <c r="D29" s="161"/>
      <c r="E29" s="161"/>
      <c r="F29" s="6">
        <v>24</v>
      </c>
      <c r="G29" s="79"/>
      <c r="H29" s="20" t="str">
        <f>IF(G29="","",IF(G29=0,"I.G.",G29*F29))</f>
        <v/>
      </c>
      <c r="I29" s="189"/>
      <c r="J29" s="190"/>
      <c r="K29" s="190"/>
      <c r="L29" s="190"/>
      <c r="M29" s="190"/>
      <c r="N29" s="191"/>
    </row>
    <row r="30" spans="1:14" ht="16.5" thickBot="1" x14ac:dyDescent="0.3">
      <c r="A30" s="185" t="str">
        <f>'1'!A30</f>
        <v>Sum spesialøvelser:</v>
      </c>
      <c r="B30" s="186"/>
      <c r="C30" s="186"/>
      <c r="D30" s="186"/>
      <c r="E30" s="186"/>
      <c r="F30" s="7">
        <f>SUM(F27:F29)</f>
        <v>39</v>
      </c>
      <c r="G30" s="82"/>
      <c r="H30" s="72" t="str">
        <f>IF(AND(H27="",H28="",H29=""),"",SUM(H27:H29))</f>
        <v/>
      </c>
      <c r="I30" s="164"/>
      <c r="J30" s="165"/>
      <c r="K30" s="165"/>
      <c r="L30" s="165"/>
      <c r="M30" s="165"/>
      <c r="N30" s="166"/>
    </row>
    <row r="31" spans="1:14" ht="18.75" thickBot="1" x14ac:dyDescent="0.3">
      <c r="A31" s="193" t="str">
        <f>'1'!A31</f>
        <v>Runderingsgruppen:</v>
      </c>
      <c r="B31" s="194"/>
      <c r="C31" s="194"/>
      <c r="D31" s="194"/>
      <c r="E31" s="194"/>
      <c r="F31" s="194"/>
      <c r="G31" s="248"/>
      <c r="H31" s="194"/>
      <c r="I31" s="194"/>
      <c r="J31" s="194"/>
      <c r="K31" s="194"/>
      <c r="L31" s="194"/>
      <c r="M31" s="194"/>
      <c r="N31" s="194"/>
    </row>
    <row r="32" spans="1:14" x14ac:dyDescent="0.2">
      <c r="A32" s="167" t="str">
        <f>'1'!A32</f>
        <v>Øvelser:</v>
      </c>
      <c r="B32" s="168"/>
      <c r="C32" s="168"/>
      <c r="D32" s="168"/>
      <c r="E32" s="168"/>
      <c r="F32" s="48" t="s">
        <v>16</v>
      </c>
      <c r="G32" s="48" t="s">
        <v>17</v>
      </c>
      <c r="H32" s="48" t="s">
        <v>18</v>
      </c>
      <c r="I32" s="246"/>
      <c r="J32" s="192"/>
      <c r="K32" s="192"/>
      <c r="L32" s="192"/>
      <c r="M32" s="192"/>
      <c r="N32" s="247"/>
    </row>
    <row r="33" spans="1:14" ht="14.25" x14ac:dyDescent="0.2">
      <c r="A33" s="5">
        <f>'1'!A33</f>
        <v>11</v>
      </c>
      <c r="B33" s="161" t="str">
        <f>'1'!B33</f>
        <v>Feltsøk</v>
      </c>
      <c r="C33" s="161"/>
      <c r="D33" s="161"/>
      <c r="E33" s="161"/>
      <c r="F33" s="6">
        <v>10</v>
      </c>
      <c r="G33" s="79"/>
      <c r="H33" s="20" t="str">
        <f>IF(G33="","",IF(G33=0,"I.G.",G33*F33))</f>
        <v/>
      </c>
      <c r="I33" s="220"/>
      <c r="J33" s="221"/>
      <c r="K33" s="221"/>
      <c r="L33" s="221"/>
      <c r="M33" s="221"/>
      <c r="N33" s="222"/>
    </row>
    <row r="34" spans="1:14" ht="14.25" x14ac:dyDescent="0.2">
      <c r="A34" s="5">
        <f>'1'!A34</f>
        <v>12</v>
      </c>
      <c r="B34" s="161" t="str">
        <f>'1'!B34</f>
        <v>Rundering</v>
      </c>
      <c r="C34" s="161"/>
      <c r="D34" s="161"/>
      <c r="E34" s="161"/>
      <c r="F34" s="6">
        <f>'1'!F34</f>
        <v>29</v>
      </c>
      <c r="G34" s="79"/>
      <c r="H34" s="20" t="str">
        <f>IF(G34="","",IF(G34=0,"I.G.",G34*F34))</f>
        <v/>
      </c>
      <c r="I34" s="220"/>
      <c r="J34" s="221"/>
      <c r="K34" s="221"/>
      <c r="L34" s="221"/>
      <c r="M34" s="221"/>
      <c r="N34" s="222"/>
    </row>
    <row r="35" spans="1:14" ht="18.75" customHeight="1" thickBot="1" x14ac:dyDescent="0.3">
      <c r="A35" s="185" t="str">
        <f>'1'!A35</f>
        <v>Sum spesialøvelser:</v>
      </c>
      <c r="B35" s="186"/>
      <c r="C35" s="186"/>
      <c r="D35" s="186"/>
      <c r="E35" s="186"/>
      <c r="F35" s="7">
        <f>SUM(F33:F34)</f>
        <v>39</v>
      </c>
      <c r="G35" s="8"/>
      <c r="H35" s="72" t="str">
        <f>IF(AND(H33="",H34=""),"",SUM(H33:H34))</f>
        <v/>
      </c>
      <c r="I35" s="164"/>
      <c r="J35" s="165" t="s">
        <v>22</v>
      </c>
      <c r="K35" s="165"/>
      <c r="L35" s="165"/>
      <c r="M35" s="165">
        <v>300</v>
      </c>
      <c r="N35" s="166" t="s">
        <v>24</v>
      </c>
    </row>
    <row r="36" spans="1:14" ht="18.75" thickBot="1" x14ac:dyDescent="0.3">
      <c r="A36" s="193" t="str">
        <f>'1'!A36</f>
        <v>Rapportgruppen:</v>
      </c>
      <c r="B36" s="194"/>
      <c r="C36" s="194"/>
      <c r="D36" s="194"/>
      <c r="E36" s="194"/>
      <c r="F36" s="194"/>
      <c r="G36" s="248"/>
      <c r="H36" s="194"/>
      <c r="I36" s="194"/>
      <c r="J36" s="194"/>
      <c r="K36" s="194"/>
      <c r="L36" s="194"/>
      <c r="M36" s="194"/>
      <c r="N36" s="194"/>
    </row>
    <row r="37" spans="1:14" x14ac:dyDescent="0.2">
      <c r="A37" s="183" t="str">
        <f>'1'!A37</f>
        <v>Start kl.:</v>
      </c>
      <c r="B37" s="184">
        <v>0</v>
      </c>
      <c r="C37" s="138" t="str">
        <f>'1'!C37</f>
        <v>Ankomst kl.:</v>
      </c>
      <c r="D37" s="184">
        <v>0</v>
      </c>
      <c r="E37" s="177" t="str">
        <f>'1'!E37:H37</f>
        <v>Anvendt tid:</v>
      </c>
      <c r="F37" s="178"/>
      <c r="G37" s="251"/>
      <c r="H37" s="179"/>
      <c r="I37" s="9"/>
      <c r="J37" s="167" t="str">
        <f>'1'!J37:L37</f>
        <v>Godkjent</v>
      </c>
      <c r="K37" s="192"/>
      <c r="L37" s="192"/>
      <c r="M37" s="68">
        <f>'1'!M37</f>
        <v>325</v>
      </c>
      <c r="N37" s="69" t="str">
        <f>'1'!N37</f>
        <v>poeng</v>
      </c>
    </row>
    <row r="38" spans="1:14" x14ac:dyDescent="0.2">
      <c r="A38" s="57" t="str">
        <f>'1'!A38</f>
        <v>B</v>
      </c>
      <c r="B38" s="80">
        <v>0</v>
      </c>
      <c r="C38" s="10" t="str">
        <f>'1'!C38</f>
        <v>A</v>
      </c>
      <c r="D38" s="80">
        <v>0</v>
      </c>
      <c r="E38" s="155">
        <f>SUM(B38,D38)</f>
        <v>0</v>
      </c>
      <c r="F38" s="156"/>
      <c r="G38" s="156"/>
      <c r="H38" s="157"/>
      <c r="I38" s="9"/>
      <c r="J38" s="139" t="str">
        <f>'1'!J38:L38</f>
        <v>- Derav i spesialøvelsene</v>
      </c>
      <c r="K38" s="253"/>
      <c r="L38" s="253"/>
      <c r="M38" s="60">
        <v>195</v>
      </c>
      <c r="N38" s="61" t="str">
        <f>'1'!N38</f>
        <v>poeng</v>
      </c>
    </row>
    <row r="39" spans="1:14" x14ac:dyDescent="0.2">
      <c r="A39" s="57" t="str">
        <f>'1'!A39</f>
        <v>A</v>
      </c>
      <c r="B39" s="80">
        <v>0</v>
      </c>
      <c r="C39" s="10" t="str">
        <f>'1'!C39</f>
        <v>B</v>
      </c>
      <c r="D39" s="80">
        <v>0</v>
      </c>
      <c r="E39" s="155">
        <f>SUM(B39,D39)</f>
        <v>0</v>
      </c>
      <c r="F39" s="156"/>
      <c r="G39" s="156"/>
      <c r="H39" s="157"/>
      <c r="I39" s="9"/>
      <c r="J39" s="254" t="s">
        <v>72</v>
      </c>
      <c r="K39" s="253"/>
      <c r="L39" s="253"/>
      <c r="M39" s="60">
        <v>130</v>
      </c>
      <c r="N39" s="61" t="str">
        <f>'1'!N39</f>
        <v>poeng</v>
      </c>
    </row>
    <row r="40" spans="1:14" x14ac:dyDescent="0.2">
      <c r="A40" s="57" t="str">
        <f>'1'!A40</f>
        <v>C</v>
      </c>
      <c r="B40" s="80">
        <v>0</v>
      </c>
      <c r="C40" s="10" t="str">
        <f>'1'!C40</f>
        <v>A</v>
      </c>
      <c r="D40" s="80">
        <v>0</v>
      </c>
      <c r="E40" s="155">
        <f>SUM(B40,D40)</f>
        <v>0</v>
      </c>
      <c r="F40" s="156"/>
      <c r="G40" s="156"/>
      <c r="H40" s="157"/>
      <c r="I40" s="9"/>
      <c r="J40" s="260" t="str">
        <f>'1'!J40:L40</f>
        <v>Cert/CACIT</v>
      </c>
      <c r="K40" s="261"/>
      <c r="L40" s="261"/>
      <c r="M40" s="70">
        <v>575</v>
      </c>
      <c r="N40" s="71" t="str">
        <f>'1'!N40</f>
        <v>poeng</v>
      </c>
    </row>
    <row r="41" spans="1:14" x14ac:dyDescent="0.2">
      <c r="A41" s="57" t="str">
        <f>'1'!A41</f>
        <v>A</v>
      </c>
      <c r="B41" s="80">
        <v>0</v>
      </c>
      <c r="C41" s="10" t="str">
        <f>'1'!C41</f>
        <v>D</v>
      </c>
      <c r="D41" s="80">
        <v>0</v>
      </c>
      <c r="E41" s="155">
        <f>SUM(E37:H40)</f>
        <v>0</v>
      </c>
      <c r="F41" s="156"/>
      <c r="G41" s="156"/>
      <c r="H41" s="157"/>
      <c r="I41" s="9"/>
      <c r="J41" s="139" t="str">
        <f>'1'!J41:L41</f>
        <v>- Derav i spesialøvelsene</v>
      </c>
      <c r="K41" s="253"/>
      <c r="L41" s="253"/>
      <c r="M41" s="60">
        <v>312</v>
      </c>
      <c r="N41" s="61" t="str">
        <f>'1'!N41</f>
        <v>poeng</v>
      </c>
    </row>
    <row r="42" spans="1:14" ht="13.5" thickBot="1" x14ac:dyDescent="0.25">
      <c r="A42" s="174" t="str">
        <f>'1'!A42</f>
        <v>Anvendt tid totalt:</v>
      </c>
      <c r="B42" s="258"/>
      <c r="C42" s="175"/>
      <c r="D42" s="259"/>
      <c r="E42" s="229">
        <f>SUM(E38:H41)</f>
        <v>0</v>
      </c>
      <c r="F42" s="170"/>
      <c r="G42" s="170"/>
      <c r="H42" s="230"/>
      <c r="I42" s="19"/>
      <c r="J42" s="143" t="str">
        <f>'1'!J42:L42</f>
        <v>- Derav i lydighetsøvelsene</v>
      </c>
      <c r="K42" s="252"/>
      <c r="L42" s="252"/>
      <c r="M42" s="62">
        <v>208</v>
      </c>
      <c r="N42" s="63" t="str">
        <f>'1'!N42</f>
        <v>poeng</v>
      </c>
    </row>
    <row r="43" spans="1:14" ht="13.5" thickBot="1" x14ac:dyDescent="0.25">
      <c r="A43" s="167" t="str">
        <f>'1'!A43</f>
        <v>Øvelser:</v>
      </c>
      <c r="B43" s="249"/>
      <c r="C43" s="168"/>
      <c r="D43" s="249"/>
      <c r="E43" s="168"/>
      <c r="F43" s="48" t="str">
        <f>'1'!F43</f>
        <v>Koeff.</v>
      </c>
      <c r="G43" s="48" t="str">
        <f>'1'!G43</f>
        <v>Karakter</v>
      </c>
      <c r="H43" s="55" t="str">
        <f>'1'!H43</f>
        <v>Poeng</v>
      </c>
      <c r="I43" s="9"/>
      <c r="J43" s="19"/>
      <c r="K43" s="19"/>
      <c r="L43" s="19"/>
      <c r="M43" s="19"/>
      <c r="N43" s="19"/>
    </row>
    <row r="44" spans="1:14" ht="14.25" x14ac:dyDescent="0.2">
      <c r="A44" s="5">
        <f>'1'!A44</f>
        <v>11</v>
      </c>
      <c r="B44" s="250" t="str">
        <f>'1'!B44</f>
        <v>Feltsøk</v>
      </c>
      <c r="C44" s="161"/>
      <c r="D44" s="250"/>
      <c r="E44" s="161"/>
      <c r="F44" s="6">
        <v>10</v>
      </c>
      <c r="G44" s="79"/>
      <c r="H44" s="21" t="str">
        <f>IF(G44="","",IF(G44=0,"I.G.",G44*F44))</f>
        <v/>
      </c>
      <c r="I44" s="9"/>
      <c r="J44" s="137"/>
      <c r="K44" s="160"/>
      <c r="L44" s="160"/>
      <c r="M44" s="158" t="str">
        <f>'1'!M44:N44</f>
        <v>Poeng</v>
      </c>
      <c r="N44" s="159"/>
    </row>
    <row r="45" spans="1:14" ht="14.25" x14ac:dyDescent="0.2">
      <c r="A45" s="5">
        <f>'1'!A45</f>
        <v>12</v>
      </c>
      <c r="B45" s="161" t="str">
        <f>'1'!B45</f>
        <v>Rapport</v>
      </c>
      <c r="C45" s="161"/>
      <c r="D45" s="161"/>
      <c r="E45" s="161"/>
      <c r="F45" s="6">
        <f>'1'!F45</f>
        <v>29</v>
      </c>
      <c r="G45" s="79"/>
      <c r="H45" s="21" t="str">
        <f>IF(G45="","",IF(G45=0,"I.G.",G45*F45))</f>
        <v/>
      </c>
      <c r="I45" s="9"/>
      <c r="J45" s="139" t="str">
        <f>'1'!J45:L45</f>
        <v>Sum Lydighet</v>
      </c>
      <c r="K45" s="228"/>
      <c r="L45" s="228"/>
      <c r="M45" s="151">
        <f>H24</f>
        <v>0</v>
      </c>
      <c r="N45" s="152"/>
    </row>
    <row r="46" spans="1:14" ht="16.5" thickBot="1" x14ac:dyDescent="0.3">
      <c r="A46" s="185" t="str">
        <f>'1'!A46</f>
        <v>Sum spesialøvelser:</v>
      </c>
      <c r="B46" s="186"/>
      <c r="C46" s="186"/>
      <c r="D46" s="186"/>
      <c r="E46" s="186"/>
      <c r="F46" s="7">
        <f>SUM(F44:F45)</f>
        <v>39</v>
      </c>
      <c r="G46" s="8"/>
      <c r="H46" s="15"/>
      <c r="I46" s="9"/>
      <c r="J46" s="139" t="str">
        <f>'1'!J46:L46</f>
        <v>Sum Spesialøvelser</v>
      </c>
      <c r="K46" s="228"/>
      <c r="L46" s="228"/>
      <c r="M46" s="153" t="str">
        <f>IF(Resultatskj!H4="Rundering",H35,IF(Resultatskj!H4="Spor",H30,IF(Resultatskj!H4="Rapport",H46,"")))</f>
        <v/>
      </c>
      <c r="N46" s="154"/>
    </row>
    <row r="47" spans="1:14" ht="16.5" thickBot="1" x14ac:dyDescent="0.3">
      <c r="A47" s="200"/>
      <c r="B47" s="200"/>
      <c r="C47" s="200"/>
      <c r="D47" s="200"/>
      <c r="E47" s="200"/>
      <c r="F47" s="200"/>
      <c r="G47" s="255"/>
      <c r="H47" s="200"/>
      <c r="I47" s="9"/>
      <c r="J47" s="143" t="str">
        <f>'1'!J47:L47</f>
        <v>Totalpoeng</v>
      </c>
      <c r="K47" s="165"/>
      <c r="L47" s="166"/>
      <c r="M47" s="198">
        <f>SUM(M45:N46)</f>
        <v>0</v>
      </c>
      <c r="N47" s="199"/>
    </row>
    <row r="48" spans="1:14" ht="20.100000000000001" customHeight="1" x14ac:dyDescent="0.2">
      <c r="A48" s="201"/>
      <c r="B48" s="201"/>
      <c r="C48" s="201"/>
      <c r="D48" s="201"/>
      <c r="E48" s="201"/>
      <c r="F48" s="201"/>
      <c r="G48" s="256"/>
      <c r="H48" s="201"/>
      <c r="I48" s="9"/>
      <c r="J48" s="89" t="str">
        <f>'1'!J48</f>
        <v>Ikke godkj.</v>
      </c>
      <c r="K48" s="177" t="str">
        <f>'1'!K48</f>
        <v>Godkj.</v>
      </c>
      <c r="L48" s="257"/>
      <c r="M48" s="4" t="str">
        <f>'1'!M48</f>
        <v>Cert</v>
      </c>
      <c r="N48" s="24" t="str">
        <f>'1'!N48</f>
        <v>Plass</v>
      </c>
    </row>
    <row r="49" spans="1:14" ht="24" thickBot="1" x14ac:dyDescent="0.4">
      <c r="A49" s="202" t="str">
        <f>IF(Resultatskj!C3="","",Resultatskj!C3)</f>
        <v/>
      </c>
      <c r="B49" s="202"/>
      <c r="C49" s="202"/>
      <c r="D49" s="202"/>
      <c r="E49" s="202"/>
      <c r="F49" s="202" t="str">
        <f>IF(Resultatskj!C4="","",Resultatskj!C4)</f>
        <v/>
      </c>
      <c r="G49" s="202"/>
      <c r="H49" s="202"/>
      <c r="I49" s="9"/>
      <c r="J49" s="18" t="str">
        <f>IF(OR(M47&lt;M37,M46&lt;M38,M45&lt;M39,M47=""),"X","")</f>
        <v>X</v>
      </c>
      <c r="K49" s="149" t="str">
        <f>IF(AND(M47&gt;=M37,M46&gt;=M38,M45&gt;M39,J49=""),"X","")</f>
        <v/>
      </c>
      <c r="L49" s="150"/>
      <c r="M49" s="84" t="str">
        <f>IF(AND(M47&gt;=575,M46&gt;=311.99,M45&gt;207.99,J49=""),"X","")</f>
        <v/>
      </c>
      <c r="N49" s="47" t="str">
        <f>Resultatskj!A20</f>
        <v>-</v>
      </c>
    </row>
    <row r="50" spans="1:14" x14ac:dyDescent="0.2">
      <c r="A50" s="237" t="s">
        <v>80</v>
      </c>
      <c r="B50" s="237"/>
      <c r="C50" s="237"/>
      <c r="D50" s="237"/>
      <c r="E50" s="237"/>
      <c r="F50" s="237"/>
      <c r="G50" s="237"/>
      <c r="H50" s="237"/>
      <c r="I50" s="9"/>
      <c r="J50" s="197" t="str">
        <f>Resultatskj!L26</f>
        <v>B.Strand 02.06.2015</v>
      </c>
      <c r="K50" s="197"/>
      <c r="L50" s="197"/>
      <c r="M50" s="197"/>
      <c r="N50" s="197"/>
    </row>
    <row r="51" spans="1:14" x14ac:dyDescent="0.2">
      <c r="A51" s="9"/>
      <c r="B51" s="9"/>
      <c r="C51" s="9"/>
      <c r="D51" s="9"/>
      <c r="E51" s="9"/>
      <c r="F51" s="9"/>
      <c r="G51" s="9"/>
      <c r="H51" s="9"/>
      <c r="I51" s="9"/>
      <c r="J51" s="188"/>
      <c r="K51" s="188"/>
      <c r="L51" s="188"/>
      <c r="M51" s="188"/>
      <c r="N51" s="188"/>
    </row>
    <row r="52" spans="1:14" ht="23.25" x14ac:dyDescent="0.35">
      <c r="J52" s="9"/>
      <c r="K52" s="133"/>
      <c r="L52" s="133"/>
      <c r="M52" s="262" t="str">
        <f>IF(AND(M50&gt;=575,M49&gt;=311.99,M48&gt;207.99,J52=""),"X","")</f>
        <v/>
      </c>
      <c r="N52" s="187"/>
    </row>
  </sheetData>
  <mergeCells count="99">
    <mergeCell ref="A50:H50"/>
    <mergeCell ref="C1:E1"/>
    <mergeCell ref="M45:N45"/>
    <mergeCell ref="J45:L45"/>
    <mergeCell ref="K52:L52"/>
    <mergeCell ref="K48:L48"/>
    <mergeCell ref="K49:L49"/>
    <mergeCell ref="E37:H37"/>
    <mergeCell ref="J37:L37"/>
    <mergeCell ref="M52:N52"/>
    <mergeCell ref="A47:H49"/>
    <mergeCell ref="J51:N51"/>
    <mergeCell ref="J50:N50"/>
    <mergeCell ref="J39:L39"/>
    <mergeCell ref="B45:E45"/>
    <mergeCell ref="A46:E46"/>
    <mergeCell ref="J47:L47"/>
    <mergeCell ref="M47:N47"/>
    <mergeCell ref="M46:N46"/>
    <mergeCell ref="A43:E43"/>
    <mergeCell ref="J44:L44"/>
    <mergeCell ref="M44:N44"/>
    <mergeCell ref="B44:E44"/>
    <mergeCell ref="A6:B6"/>
    <mergeCell ref="C6:H6"/>
    <mergeCell ref="I6:J6"/>
    <mergeCell ref="K6:N6"/>
    <mergeCell ref="B16:E16"/>
    <mergeCell ref="I16:N16"/>
    <mergeCell ref="B15:E15"/>
    <mergeCell ref="I15:N15"/>
    <mergeCell ref="A13:E13"/>
    <mergeCell ref="I13:N13"/>
    <mergeCell ref="B14:E14"/>
    <mergeCell ref="I14:N14"/>
    <mergeCell ref="A26:E26"/>
    <mergeCell ref="B29:E29"/>
    <mergeCell ref="A30:E30"/>
    <mergeCell ref="B19:E19"/>
    <mergeCell ref="B20:E20"/>
    <mergeCell ref="B27:E27"/>
    <mergeCell ref="B28:E28"/>
    <mergeCell ref="B23:E23"/>
    <mergeCell ref="A24:E24"/>
    <mergeCell ref="J42:L42"/>
    <mergeCell ref="I35:N35"/>
    <mergeCell ref="I30:N30"/>
    <mergeCell ref="A31:N31"/>
    <mergeCell ref="A32:E32"/>
    <mergeCell ref="B34:E34"/>
    <mergeCell ref="A36:N36"/>
    <mergeCell ref="A37:B37"/>
    <mergeCell ref="C37:D37"/>
    <mergeCell ref="A42:D42"/>
    <mergeCell ref="E42:H42"/>
    <mergeCell ref="J38:L38"/>
    <mergeCell ref="E38:H38"/>
    <mergeCell ref="E41:H41"/>
    <mergeCell ref="A35:E35"/>
    <mergeCell ref="A2:B2"/>
    <mergeCell ref="C2:F2"/>
    <mergeCell ref="I2:K2"/>
    <mergeCell ref="A3:N3"/>
    <mergeCell ref="I5:J5"/>
    <mergeCell ref="A5:B5"/>
    <mergeCell ref="C5:H5"/>
    <mergeCell ref="K5:N5"/>
    <mergeCell ref="F1:N1"/>
    <mergeCell ref="I29:N29"/>
    <mergeCell ref="J46:L46"/>
    <mergeCell ref="C4:H4"/>
    <mergeCell ref="E39:H39"/>
    <mergeCell ref="J41:L41"/>
    <mergeCell ref="J40:L40"/>
    <mergeCell ref="E40:H40"/>
    <mergeCell ref="I34:N34"/>
    <mergeCell ref="K4:N4"/>
    <mergeCell ref="I17:N17"/>
    <mergeCell ref="A12:N12"/>
    <mergeCell ref="B17:E17"/>
    <mergeCell ref="A4:B4"/>
    <mergeCell ref="I4:J4"/>
    <mergeCell ref="B18:E18"/>
    <mergeCell ref="I19:N19"/>
    <mergeCell ref="B21:E21"/>
    <mergeCell ref="I18:N18"/>
    <mergeCell ref="I20:N20"/>
    <mergeCell ref="B33:E33"/>
    <mergeCell ref="I26:N26"/>
    <mergeCell ref="I27:N27"/>
    <mergeCell ref="I33:N33"/>
    <mergeCell ref="I28:N28"/>
    <mergeCell ref="I32:N32"/>
    <mergeCell ref="I21:N21"/>
    <mergeCell ref="I23:N23"/>
    <mergeCell ref="I24:N24"/>
    <mergeCell ref="A25:N25"/>
    <mergeCell ref="B22:E22"/>
    <mergeCell ref="I22:N22"/>
  </mergeCells>
  <phoneticPr fontId="0" type="noConversion"/>
  <pageMargins left="0.51181102362204722" right="0.51181102362204722" top="0.39370078740157483" bottom="0.51181102362204722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Normal="70" zoomScaleSheetLayoutView="85" workbookViewId="0">
      <selection activeCell="C2" sqref="C2:D2"/>
    </sheetView>
  </sheetViews>
  <sheetFormatPr baseColWidth="10" defaultRowHeight="12.75" x14ac:dyDescent="0.2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 x14ac:dyDescent="0.2">
      <c r="A1" s="90"/>
      <c r="B1" s="90"/>
      <c r="C1" s="238"/>
      <c r="D1" s="238"/>
      <c r="E1" s="238"/>
      <c r="F1" s="203" t="str">
        <f>'1'!F1:P1</f>
        <v>Kl. A - DOMMERPROTOKOLL</v>
      </c>
      <c r="G1" s="203"/>
      <c r="H1" s="203"/>
      <c r="I1" s="203"/>
      <c r="J1" s="203"/>
      <c r="K1" s="203"/>
      <c r="L1" s="203"/>
      <c r="M1" s="203"/>
      <c r="N1" s="203"/>
    </row>
    <row r="2" spans="1:14" ht="26.25" x14ac:dyDescent="0.4">
      <c r="A2" s="140" t="str">
        <f>'1'!A2:B2</f>
        <v>Dato:</v>
      </c>
      <c r="B2" s="180"/>
      <c r="C2" s="207" t="str">
        <f>IF(Resultatskj!L2="","",Resultatskj!L2)</f>
        <v/>
      </c>
      <c r="D2" s="208"/>
      <c r="E2" s="208"/>
      <c r="F2" s="209"/>
      <c r="G2" s="2"/>
      <c r="H2" s="1" t="str">
        <f>'1'!H2</f>
        <v>Gruppe:</v>
      </c>
      <c r="I2" s="204" t="str">
        <f>IF(Resultatskj!H4="","",Resultatskj!H4)</f>
        <v/>
      </c>
      <c r="J2" s="205"/>
      <c r="K2" s="206"/>
      <c r="L2" s="3"/>
      <c r="M2" s="1" t="s">
        <v>78</v>
      </c>
      <c r="N2" s="54" t="str">
        <f>Resultatskj!B21</f>
        <v/>
      </c>
    </row>
    <row r="3" spans="1:14" ht="5.0999999999999996" customHeight="1" thickBot="1" x14ac:dyDescent="0.2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ht="15.75" x14ac:dyDescent="0.25">
      <c r="A4" s="219" t="str">
        <f>'1'!A4:B4</f>
        <v>Arrangør:</v>
      </c>
      <c r="B4" s="216"/>
      <c r="C4" s="226" t="str">
        <f>IF(Resultatskj!$C$2="","",Resultatskj!$C$2)</f>
        <v/>
      </c>
      <c r="D4" s="226"/>
      <c r="E4" s="226"/>
      <c r="F4" s="226"/>
      <c r="G4" s="226"/>
      <c r="H4" s="227"/>
      <c r="I4" s="216" t="str">
        <f>'1'!I4:J4</f>
        <v>Hundens navn:</v>
      </c>
      <c r="J4" s="217"/>
      <c r="K4" s="223"/>
      <c r="L4" s="223"/>
      <c r="M4" s="223"/>
      <c r="N4" s="224"/>
    </row>
    <row r="5" spans="1:14" ht="15.75" x14ac:dyDescent="0.25">
      <c r="A5" s="239" t="str">
        <f>'1'!A5:B5</f>
        <v>Fører:</v>
      </c>
      <c r="B5" s="156"/>
      <c r="C5" s="232"/>
      <c r="D5" s="232"/>
      <c r="E5" s="232"/>
      <c r="F5" s="232"/>
      <c r="G5" s="232"/>
      <c r="H5" s="233"/>
      <c r="I5" s="218" t="str">
        <f>'1'!I5:J5</f>
        <v>Reg.nr.:</v>
      </c>
      <c r="J5" s="156"/>
      <c r="K5" s="232"/>
      <c r="L5" s="232"/>
      <c r="M5" s="232"/>
      <c r="N5" s="242"/>
    </row>
    <row r="6" spans="1:14" ht="16.5" thickBot="1" x14ac:dyDescent="0.3">
      <c r="A6" s="240" t="str">
        <f>'1'!A6:B6</f>
        <v>Klubb:</v>
      </c>
      <c r="B6" s="170"/>
      <c r="C6" s="211"/>
      <c r="D6" s="211"/>
      <c r="E6" s="211"/>
      <c r="F6" s="211"/>
      <c r="G6" s="211"/>
      <c r="H6" s="236"/>
      <c r="I6" s="231" t="str">
        <f>'1'!I6:J6</f>
        <v>Rase:</v>
      </c>
      <c r="J6" s="170"/>
      <c r="K6" s="211"/>
      <c r="L6" s="211"/>
      <c r="M6" s="211"/>
      <c r="N6" s="212"/>
    </row>
    <row r="7" spans="1:14" ht="9.9499999999999993" customHeight="1" thickBot="1" x14ac:dyDescent="0.3">
      <c r="A7" s="73"/>
      <c r="B7" s="74"/>
      <c r="C7" s="75"/>
      <c r="D7" s="75"/>
      <c r="E7" s="75"/>
      <c r="F7" s="75"/>
      <c r="G7" s="75"/>
      <c r="H7" s="75"/>
      <c r="I7" s="73"/>
      <c r="J7" s="74"/>
      <c r="K7" s="75"/>
      <c r="L7" s="75"/>
      <c r="M7" s="75"/>
      <c r="N7" s="75"/>
    </row>
    <row r="8" spans="1:14" ht="3.95" customHeight="1" thickBot="1" x14ac:dyDescent="0.3">
      <c r="A8" s="96"/>
      <c r="B8" s="97"/>
      <c r="C8" s="98"/>
      <c r="D8" s="98"/>
      <c r="E8" s="98"/>
      <c r="F8" s="98"/>
      <c r="G8" s="98"/>
      <c r="H8" s="98"/>
      <c r="I8" s="99"/>
      <c r="J8" s="97"/>
      <c r="K8" s="98"/>
      <c r="L8" s="98"/>
      <c r="M8" s="98"/>
      <c r="N8" s="100"/>
    </row>
    <row r="9" spans="1:14" s="77" customFormat="1" ht="14.25" customHeight="1" thickBot="1" x14ac:dyDescent="0.3">
      <c r="A9" s="101"/>
      <c r="B9" s="86" t="s">
        <v>77</v>
      </c>
      <c r="C9" s="78"/>
      <c r="D9" s="94" t="s">
        <v>74</v>
      </c>
      <c r="E9" s="92"/>
      <c r="F9" s="78"/>
      <c r="G9" s="78"/>
      <c r="H9" s="94" t="s">
        <v>75</v>
      </c>
      <c r="I9" s="92"/>
      <c r="J9" s="76"/>
      <c r="K9" s="94" t="s">
        <v>76</v>
      </c>
      <c r="L9" s="92"/>
      <c r="M9" s="78"/>
      <c r="N9" s="102"/>
    </row>
    <row r="10" spans="1:14" s="77" customFormat="1" ht="3.95" customHeight="1" thickBot="1" x14ac:dyDescent="0.3">
      <c r="A10" s="103"/>
      <c r="B10" s="110"/>
      <c r="C10" s="105"/>
      <c r="D10" s="111"/>
      <c r="E10" s="112"/>
      <c r="F10" s="105"/>
      <c r="G10" s="105"/>
      <c r="H10" s="111"/>
      <c r="I10" s="112"/>
      <c r="J10" s="108"/>
      <c r="K10" s="111"/>
      <c r="L10" s="112"/>
      <c r="M10" s="105"/>
      <c r="N10" s="109"/>
    </row>
    <row r="11" spans="1:14" ht="9.9499999999999993" customHeight="1" x14ac:dyDescent="0.25">
      <c r="A11" s="73"/>
      <c r="B11" s="74"/>
      <c r="C11" s="75"/>
      <c r="D11" s="75"/>
      <c r="E11" s="75"/>
      <c r="F11" s="75"/>
      <c r="G11" s="75"/>
      <c r="H11" s="75"/>
      <c r="I11" s="73"/>
      <c r="J11" s="74"/>
      <c r="K11" s="75"/>
      <c r="L11" s="75"/>
      <c r="M11" s="75"/>
      <c r="N11" s="75"/>
    </row>
    <row r="12" spans="1:14" ht="18.75" thickBot="1" x14ac:dyDescent="0.3">
      <c r="A12" s="193" t="str">
        <f>'1'!A12</f>
        <v>Lydighet: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</row>
    <row r="13" spans="1:14" s="77" customFormat="1" ht="12" x14ac:dyDescent="0.2">
      <c r="A13" s="234" t="str">
        <f>'1'!A13</f>
        <v>Øvelser:</v>
      </c>
      <c r="B13" s="235"/>
      <c r="C13" s="235"/>
      <c r="D13" s="235"/>
      <c r="E13" s="235"/>
      <c r="F13" s="87" t="s">
        <v>16</v>
      </c>
      <c r="G13" s="87" t="s">
        <v>17</v>
      </c>
      <c r="H13" s="87" t="s">
        <v>18</v>
      </c>
      <c r="I13" s="243"/>
      <c r="J13" s="244"/>
      <c r="K13" s="244"/>
      <c r="L13" s="244"/>
      <c r="M13" s="244"/>
      <c r="N13" s="245"/>
    </row>
    <row r="14" spans="1:14" ht="14.25" x14ac:dyDescent="0.2">
      <c r="A14" s="5">
        <f>'1'!A14</f>
        <v>1</v>
      </c>
      <c r="B14" s="161" t="str">
        <f>'1'!B14</f>
        <v>Fri ved foten</v>
      </c>
      <c r="C14" s="161"/>
      <c r="D14" s="161"/>
      <c r="E14" s="161"/>
      <c r="F14" s="6">
        <v>3</v>
      </c>
      <c r="G14" s="79"/>
      <c r="H14" s="20" t="str">
        <f t="shared" ref="H14:H23" si="0">IF(G14="","",IF(G14=0,"I.G.",G14*F14))</f>
        <v/>
      </c>
      <c r="I14" s="220"/>
      <c r="J14" s="221"/>
      <c r="K14" s="221"/>
      <c r="L14" s="221"/>
      <c r="M14" s="221"/>
      <c r="N14" s="222"/>
    </row>
    <row r="15" spans="1:14" ht="14.25" x14ac:dyDescent="0.2">
      <c r="A15" s="5">
        <f>'1'!A15</f>
        <v>2</v>
      </c>
      <c r="B15" s="161" t="str">
        <f>'1'!B15</f>
        <v>Innkalling m/stå og dekk</v>
      </c>
      <c r="C15" s="161"/>
      <c r="D15" s="161"/>
      <c r="E15" s="161"/>
      <c r="F15" s="6">
        <v>3</v>
      </c>
      <c r="G15" s="79"/>
      <c r="H15" s="20" t="str">
        <f t="shared" si="0"/>
        <v/>
      </c>
      <c r="I15" s="220"/>
      <c r="J15" s="221"/>
      <c r="K15" s="221"/>
      <c r="L15" s="221"/>
      <c r="M15" s="221"/>
      <c r="N15" s="222"/>
    </row>
    <row r="16" spans="1:14" ht="14.25" x14ac:dyDescent="0.2">
      <c r="A16" s="5">
        <f>'1'!A16</f>
        <v>3</v>
      </c>
      <c r="B16" s="161" t="str">
        <f>'1'!B16</f>
        <v>Fremadsending</v>
      </c>
      <c r="C16" s="161"/>
      <c r="D16" s="161"/>
      <c r="E16" s="161"/>
      <c r="F16" s="6">
        <v>3</v>
      </c>
      <c r="G16" s="79"/>
      <c r="H16" s="20" t="str">
        <f t="shared" si="0"/>
        <v/>
      </c>
      <c r="I16" s="220"/>
      <c r="J16" s="221"/>
      <c r="K16" s="221"/>
      <c r="L16" s="221"/>
      <c r="M16" s="221"/>
      <c r="N16" s="222"/>
    </row>
    <row r="17" spans="1:14" ht="14.25" x14ac:dyDescent="0.2">
      <c r="A17" s="5">
        <f>'1'!A17</f>
        <v>4</v>
      </c>
      <c r="B17" s="161" t="str">
        <f>'1'!B17</f>
        <v>Kryp</v>
      </c>
      <c r="C17" s="161"/>
      <c r="D17" s="161"/>
      <c r="E17" s="161"/>
      <c r="F17" s="6">
        <v>3</v>
      </c>
      <c r="G17" s="79"/>
      <c r="H17" s="20" t="str">
        <f t="shared" si="0"/>
        <v/>
      </c>
      <c r="I17" s="220"/>
      <c r="J17" s="221"/>
      <c r="K17" s="221"/>
      <c r="L17" s="221"/>
      <c r="M17" s="221"/>
      <c r="N17" s="222"/>
    </row>
    <row r="18" spans="1:14" ht="14.25" x14ac:dyDescent="0.2">
      <c r="A18" s="5">
        <f>'1'!A18</f>
        <v>5</v>
      </c>
      <c r="B18" s="161" t="str">
        <f>'1'!B18</f>
        <v>Hals på kommando</v>
      </c>
      <c r="C18" s="161"/>
      <c r="D18" s="161"/>
      <c r="E18" s="161"/>
      <c r="F18" s="6">
        <v>2</v>
      </c>
      <c r="G18" s="79"/>
      <c r="H18" s="20" t="str">
        <f t="shared" si="0"/>
        <v/>
      </c>
      <c r="I18" s="220"/>
      <c r="J18" s="221"/>
      <c r="K18" s="221"/>
      <c r="L18" s="221"/>
      <c r="M18" s="221"/>
      <c r="N18" s="222"/>
    </row>
    <row r="19" spans="1:14" ht="14.25" x14ac:dyDescent="0.2">
      <c r="A19" s="5">
        <f>'1'!A19</f>
        <v>6</v>
      </c>
      <c r="B19" s="161" t="str">
        <f>'1'!B19</f>
        <v>Apportering metallapport</v>
      </c>
      <c r="C19" s="161"/>
      <c r="D19" s="161"/>
      <c r="E19" s="161"/>
      <c r="F19" s="6">
        <v>3</v>
      </c>
      <c r="G19" s="79"/>
      <c r="H19" s="20" t="str">
        <f t="shared" si="0"/>
        <v/>
      </c>
      <c r="I19" s="220"/>
      <c r="J19" s="221"/>
      <c r="K19" s="221"/>
      <c r="L19" s="221"/>
      <c r="M19" s="221"/>
      <c r="N19" s="222"/>
    </row>
    <row r="20" spans="1:14" ht="14.25" x14ac:dyDescent="0.2">
      <c r="A20" s="5">
        <f>'1'!A20</f>
        <v>7</v>
      </c>
      <c r="B20" s="161" t="str">
        <f>'1'!B20</f>
        <v>Apportering tung gjenstand</v>
      </c>
      <c r="C20" s="161"/>
      <c r="D20" s="161"/>
      <c r="E20" s="161"/>
      <c r="F20" s="6">
        <v>3</v>
      </c>
      <c r="G20" s="79"/>
      <c r="H20" s="20" t="str">
        <f t="shared" si="0"/>
        <v/>
      </c>
      <c r="I20" s="220"/>
      <c r="J20" s="221"/>
      <c r="K20" s="221"/>
      <c r="L20" s="221"/>
      <c r="M20" s="221"/>
      <c r="N20" s="222"/>
    </row>
    <row r="21" spans="1:14" ht="14.25" x14ac:dyDescent="0.2">
      <c r="A21" s="5">
        <f>'1'!A21</f>
        <v>8</v>
      </c>
      <c r="B21" s="161" t="s">
        <v>64</v>
      </c>
      <c r="C21" s="161"/>
      <c r="D21" s="161"/>
      <c r="E21" s="161"/>
      <c r="F21" s="6">
        <v>2</v>
      </c>
      <c r="G21" s="79"/>
      <c r="H21" s="20" t="str">
        <f t="shared" si="0"/>
        <v/>
      </c>
      <c r="I21" s="220"/>
      <c r="J21" s="221"/>
      <c r="K21" s="221"/>
      <c r="L21" s="221"/>
      <c r="M21" s="221"/>
      <c r="N21" s="222"/>
    </row>
    <row r="22" spans="1:14" ht="14.25" x14ac:dyDescent="0.2">
      <c r="A22" s="5">
        <f>'1'!A22</f>
        <v>9</v>
      </c>
      <c r="B22" s="161" t="str">
        <f>'1'!B22</f>
        <v>Stigeklatring</v>
      </c>
      <c r="C22" s="161"/>
      <c r="D22" s="161"/>
      <c r="E22" s="161"/>
      <c r="F22" s="6">
        <v>2</v>
      </c>
      <c r="G22" s="79"/>
      <c r="H22" s="20" t="str">
        <f t="shared" si="0"/>
        <v/>
      </c>
      <c r="I22" s="220"/>
      <c r="J22" s="221"/>
      <c r="K22" s="221"/>
      <c r="L22" s="221"/>
      <c r="M22" s="221"/>
      <c r="N22" s="222"/>
    </row>
    <row r="23" spans="1:14" ht="14.25" x14ac:dyDescent="0.2">
      <c r="A23" s="5">
        <f>'1'!A23</f>
        <v>10</v>
      </c>
      <c r="B23" s="161" t="str">
        <f>'1'!B23</f>
        <v>Fellesdekk</v>
      </c>
      <c r="C23" s="161"/>
      <c r="D23" s="161"/>
      <c r="E23" s="161"/>
      <c r="F23" s="6">
        <v>2</v>
      </c>
      <c r="G23" s="79"/>
      <c r="H23" s="20" t="str">
        <f t="shared" si="0"/>
        <v/>
      </c>
      <c r="I23" s="220"/>
      <c r="J23" s="221"/>
      <c r="K23" s="221"/>
      <c r="L23" s="221"/>
      <c r="M23" s="221"/>
      <c r="N23" s="222"/>
    </row>
    <row r="24" spans="1:14" ht="16.5" thickBot="1" x14ac:dyDescent="0.3">
      <c r="A24" s="185" t="str">
        <f>'1'!A24</f>
        <v>Sum lydighet:</v>
      </c>
      <c r="B24" s="186"/>
      <c r="C24" s="186"/>
      <c r="D24" s="186"/>
      <c r="E24" s="186"/>
      <c r="F24" s="7">
        <f>SUM(F14:F23)</f>
        <v>26</v>
      </c>
      <c r="G24" s="82"/>
      <c r="H24" s="72">
        <f>SUM(H14:H23)</f>
        <v>0</v>
      </c>
      <c r="I24" s="164"/>
      <c r="J24" s="165"/>
      <c r="K24" s="165"/>
      <c r="L24" s="165"/>
      <c r="M24" s="165"/>
      <c r="N24" s="166"/>
    </row>
    <row r="25" spans="1:14" ht="18.75" thickBot="1" x14ac:dyDescent="0.3">
      <c r="A25" s="193" t="str">
        <f>'1'!A25</f>
        <v>Sporgruppen:</v>
      </c>
      <c r="B25" s="194"/>
      <c r="C25" s="194"/>
      <c r="D25" s="194"/>
      <c r="E25" s="194"/>
      <c r="F25" s="194"/>
      <c r="G25" s="248"/>
      <c r="H25" s="194"/>
      <c r="I25" s="194"/>
      <c r="J25" s="194"/>
      <c r="K25" s="194"/>
      <c r="L25" s="194"/>
      <c r="M25" s="194"/>
      <c r="N25" s="194"/>
    </row>
    <row r="26" spans="1:14" x14ac:dyDescent="0.2">
      <c r="A26" s="167" t="str">
        <f>'1'!A26</f>
        <v>Øvelser:</v>
      </c>
      <c r="B26" s="168"/>
      <c r="C26" s="168"/>
      <c r="D26" s="168"/>
      <c r="E26" s="168"/>
      <c r="F26" s="48" t="s">
        <v>16</v>
      </c>
      <c r="G26" s="48" t="s">
        <v>17</v>
      </c>
      <c r="H26" s="48" t="s">
        <v>18</v>
      </c>
      <c r="I26" s="246"/>
      <c r="J26" s="192"/>
      <c r="K26" s="192"/>
      <c r="L26" s="192"/>
      <c r="M26" s="192"/>
      <c r="N26" s="247"/>
    </row>
    <row r="27" spans="1:14" ht="14.25" x14ac:dyDescent="0.2">
      <c r="A27" s="5">
        <f>'1'!A27</f>
        <v>11</v>
      </c>
      <c r="B27" s="161" t="str">
        <f>'1'!B27</f>
        <v>Feltsøk</v>
      </c>
      <c r="C27" s="161"/>
      <c r="D27" s="161"/>
      <c r="E27" s="161"/>
      <c r="F27" s="6">
        <v>10</v>
      </c>
      <c r="G27" s="79"/>
      <c r="H27" s="20" t="str">
        <f>IF(G27="","",IF(G27=0,"I.G.",G27*F27))</f>
        <v/>
      </c>
      <c r="I27" s="220"/>
      <c r="J27" s="221"/>
      <c r="K27" s="221"/>
      <c r="L27" s="221"/>
      <c r="M27" s="221"/>
      <c r="N27" s="222"/>
    </row>
    <row r="28" spans="1:14" ht="14.25" x14ac:dyDescent="0.2">
      <c r="A28" s="5">
        <f>'1'!A28</f>
        <v>12</v>
      </c>
      <c r="B28" s="161" t="str">
        <f>'1'!B28</f>
        <v>Sporoppsøk</v>
      </c>
      <c r="C28" s="161"/>
      <c r="D28" s="161"/>
      <c r="E28" s="161"/>
      <c r="F28" s="6">
        <v>5</v>
      </c>
      <c r="G28" s="79"/>
      <c r="H28" s="20" t="str">
        <f>IF(G28="","",IF(G28=0,"I.G.",G28*F28))</f>
        <v/>
      </c>
      <c r="I28" s="189"/>
      <c r="J28" s="190"/>
      <c r="K28" s="190"/>
      <c r="L28" s="190"/>
      <c r="M28" s="190"/>
      <c r="N28" s="191"/>
    </row>
    <row r="29" spans="1:14" ht="14.25" x14ac:dyDescent="0.2">
      <c r="A29" s="5">
        <f>'1'!A29</f>
        <v>13</v>
      </c>
      <c r="B29" s="161" t="str">
        <f>'1'!B29</f>
        <v>Spor</v>
      </c>
      <c r="C29" s="161"/>
      <c r="D29" s="161"/>
      <c r="E29" s="161"/>
      <c r="F29" s="6">
        <v>24</v>
      </c>
      <c r="G29" s="79"/>
      <c r="H29" s="20" t="str">
        <f>IF(G29="","",IF(G29=0,"I.G.",G29*F29))</f>
        <v/>
      </c>
      <c r="I29" s="189"/>
      <c r="J29" s="190"/>
      <c r="K29" s="190"/>
      <c r="L29" s="190"/>
      <c r="M29" s="190"/>
      <c r="N29" s="191"/>
    </row>
    <row r="30" spans="1:14" ht="16.5" thickBot="1" x14ac:dyDescent="0.3">
      <c r="A30" s="185" t="str">
        <f>'1'!A30</f>
        <v>Sum spesialøvelser:</v>
      </c>
      <c r="B30" s="186"/>
      <c r="C30" s="186"/>
      <c r="D30" s="186"/>
      <c r="E30" s="186"/>
      <c r="F30" s="7">
        <f>SUM(F27:F29)</f>
        <v>39</v>
      </c>
      <c r="G30" s="82"/>
      <c r="H30" s="72" t="str">
        <f>IF(AND(H27="",H28="",H29=""),"",SUM(H27:H29))</f>
        <v/>
      </c>
      <c r="I30" s="164"/>
      <c r="J30" s="165"/>
      <c r="K30" s="165"/>
      <c r="L30" s="165"/>
      <c r="M30" s="165"/>
      <c r="N30" s="166"/>
    </row>
    <row r="31" spans="1:14" ht="18.75" thickBot="1" x14ac:dyDescent="0.3">
      <c r="A31" s="193" t="str">
        <f>'1'!A31</f>
        <v>Runderingsgruppen:</v>
      </c>
      <c r="B31" s="194"/>
      <c r="C31" s="194"/>
      <c r="D31" s="194"/>
      <c r="E31" s="194"/>
      <c r="F31" s="194"/>
      <c r="G31" s="248"/>
      <c r="H31" s="194"/>
      <c r="I31" s="194"/>
      <c r="J31" s="194"/>
      <c r="K31" s="194"/>
      <c r="L31" s="194"/>
      <c r="M31" s="194"/>
      <c r="N31" s="194"/>
    </row>
    <row r="32" spans="1:14" x14ac:dyDescent="0.2">
      <c r="A32" s="167" t="str">
        <f>'1'!A32</f>
        <v>Øvelser:</v>
      </c>
      <c r="B32" s="168"/>
      <c r="C32" s="168"/>
      <c r="D32" s="168"/>
      <c r="E32" s="168"/>
      <c r="F32" s="48" t="s">
        <v>16</v>
      </c>
      <c r="G32" s="48" t="s">
        <v>17</v>
      </c>
      <c r="H32" s="48" t="s">
        <v>18</v>
      </c>
      <c r="I32" s="246"/>
      <c r="J32" s="192"/>
      <c r="K32" s="192"/>
      <c r="L32" s="192"/>
      <c r="M32" s="192"/>
      <c r="N32" s="247"/>
    </row>
    <row r="33" spans="1:14" ht="14.25" x14ac:dyDescent="0.2">
      <c r="A33" s="5">
        <f>'1'!A33</f>
        <v>11</v>
      </c>
      <c r="B33" s="161" t="str">
        <f>'1'!B33</f>
        <v>Feltsøk</v>
      </c>
      <c r="C33" s="161"/>
      <c r="D33" s="161"/>
      <c r="E33" s="161"/>
      <c r="F33" s="6">
        <v>10</v>
      </c>
      <c r="G33" s="79"/>
      <c r="H33" s="20" t="str">
        <f>IF(G33="","",IF(G33=0,"I.G.",G33*F33))</f>
        <v/>
      </c>
      <c r="I33" s="220"/>
      <c r="J33" s="221"/>
      <c r="K33" s="221"/>
      <c r="L33" s="221"/>
      <c r="M33" s="221"/>
      <c r="N33" s="222"/>
    </row>
    <row r="34" spans="1:14" ht="14.25" x14ac:dyDescent="0.2">
      <c r="A34" s="5">
        <f>'1'!A34</f>
        <v>12</v>
      </c>
      <c r="B34" s="161" t="str">
        <f>'1'!B34</f>
        <v>Rundering</v>
      </c>
      <c r="C34" s="161"/>
      <c r="D34" s="161"/>
      <c r="E34" s="161"/>
      <c r="F34" s="6">
        <f>'1'!F34</f>
        <v>29</v>
      </c>
      <c r="G34" s="79"/>
      <c r="H34" s="20" t="str">
        <f>IF(G34="","",IF(G34=0,"I.G.",G34*F34))</f>
        <v/>
      </c>
      <c r="I34" s="220"/>
      <c r="J34" s="221"/>
      <c r="K34" s="221"/>
      <c r="L34" s="221"/>
      <c r="M34" s="221"/>
      <c r="N34" s="222"/>
    </row>
    <row r="35" spans="1:14" ht="18.75" customHeight="1" thickBot="1" x14ac:dyDescent="0.3">
      <c r="A35" s="185" t="str">
        <f>'1'!A35</f>
        <v>Sum spesialøvelser:</v>
      </c>
      <c r="B35" s="186"/>
      <c r="C35" s="186"/>
      <c r="D35" s="186"/>
      <c r="E35" s="186"/>
      <c r="F35" s="7">
        <f>SUM(F33:F34)</f>
        <v>39</v>
      </c>
      <c r="G35" s="8"/>
      <c r="H35" s="72" t="str">
        <f>IF(AND(H33="",H34=""),"",SUM(H33:H34))</f>
        <v/>
      </c>
      <c r="I35" s="164"/>
      <c r="J35" s="165" t="s">
        <v>22</v>
      </c>
      <c r="K35" s="165"/>
      <c r="L35" s="165"/>
      <c r="M35" s="165">
        <v>300</v>
      </c>
      <c r="N35" s="166" t="s">
        <v>24</v>
      </c>
    </row>
    <row r="36" spans="1:14" ht="18.75" thickBot="1" x14ac:dyDescent="0.3">
      <c r="A36" s="193" t="str">
        <f>'1'!A36</f>
        <v>Rapportgruppen:</v>
      </c>
      <c r="B36" s="194"/>
      <c r="C36" s="194"/>
      <c r="D36" s="194"/>
      <c r="E36" s="194"/>
      <c r="F36" s="194"/>
      <c r="G36" s="248"/>
      <c r="H36" s="194"/>
      <c r="I36" s="194"/>
      <c r="J36" s="194"/>
      <c r="K36" s="194"/>
      <c r="L36" s="194"/>
      <c r="M36" s="194"/>
      <c r="N36" s="194"/>
    </row>
    <row r="37" spans="1:14" x14ac:dyDescent="0.2">
      <c r="A37" s="183" t="str">
        <f>'1'!A37</f>
        <v>Start kl.:</v>
      </c>
      <c r="B37" s="184">
        <v>0</v>
      </c>
      <c r="C37" s="138" t="str">
        <f>'1'!C37</f>
        <v>Ankomst kl.:</v>
      </c>
      <c r="D37" s="184">
        <v>0</v>
      </c>
      <c r="E37" s="177" t="str">
        <f>'1'!E37:H37</f>
        <v>Anvendt tid:</v>
      </c>
      <c r="F37" s="178"/>
      <c r="G37" s="251"/>
      <c r="H37" s="179"/>
      <c r="I37" s="9"/>
      <c r="J37" s="167" t="str">
        <f>'1'!J37:L37</f>
        <v>Godkjent</v>
      </c>
      <c r="K37" s="192"/>
      <c r="L37" s="192"/>
      <c r="M37" s="68">
        <f>'1'!M37</f>
        <v>325</v>
      </c>
      <c r="N37" s="69" t="str">
        <f>'1'!N37</f>
        <v>poeng</v>
      </c>
    </row>
    <row r="38" spans="1:14" x14ac:dyDescent="0.2">
      <c r="A38" s="57" t="str">
        <f>'1'!A38</f>
        <v>B</v>
      </c>
      <c r="B38" s="80">
        <v>0</v>
      </c>
      <c r="C38" s="10" t="str">
        <f>'1'!C38</f>
        <v>A</v>
      </c>
      <c r="D38" s="80">
        <v>0</v>
      </c>
      <c r="E38" s="155">
        <f>SUM(B38,D38)</f>
        <v>0</v>
      </c>
      <c r="F38" s="156"/>
      <c r="G38" s="156"/>
      <c r="H38" s="157"/>
      <c r="I38" s="9"/>
      <c r="J38" s="139" t="str">
        <f>'1'!J38:L38</f>
        <v>- Derav i spesialøvelsene</v>
      </c>
      <c r="K38" s="253"/>
      <c r="L38" s="253"/>
      <c r="M38" s="60">
        <v>195</v>
      </c>
      <c r="N38" s="61" t="str">
        <f>'1'!N38</f>
        <v>poeng</v>
      </c>
    </row>
    <row r="39" spans="1:14" x14ac:dyDescent="0.2">
      <c r="A39" s="57" t="str">
        <f>'1'!A39</f>
        <v>A</v>
      </c>
      <c r="B39" s="80">
        <v>0</v>
      </c>
      <c r="C39" s="10" t="str">
        <f>'1'!C39</f>
        <v>B</v>
      </c>
      <c r="D39" s="80">
        <v>0</v>
      </c>
      <c r="E39" s="155">
        <f>SUM(B39,D39)</f>
        <v>0</v>
      </c>
      <c r="F39" s="156"/>
      <c r="G39" s="156"/>
      <c r="H39" s="157"/>
      <c r="I39" s="9"/>
      <c r="J39" s="254" t="s">
        <v>72</v>
      </c>
      <c r="K39" s="253"/>
      <c r="L39" s="253"/>
      <c r="M39" s="60">
        <v>130</v>
      </c>
      <c r="N39" s="61" t="str">
        <f>'1'!N39</f>
        <v>poeng</v>
      </c>
    </row>
    <row r="40" spans="1:14" x14ac:dyDescent="0.2">
      <c r="A40" s="57" t="str">
        <f>'1'!A40</f>
        <v>C</v>
      </c>
      <c r="B40" s="80">
        <v>0</v>
      </c>
      <c r="C40" s="10" t="str">
        <f>'1'!C40</f>
        <v>A</v>
      </c>
      <c r="D40" s="80">
        <v>0</v>
      </c>
      <c r="E40" s="155">
        <f>SUM(B40,D40)</f>
        <v>0</v>
      </c>
      <c r="F40" s="156"/>
      <c r="G40" s="156"/>
      <c r="H40" s="157"/>
      <c r="I40" s="9"/>
      <c r="J40" s="260" t="str">
        <f>'1'!J40:L40</f>
        <v>Cert/CACIT</v>
      </c>
      <c r="K40" s="261"/>
      <c r="L40" s="261"/>
      <c r="M40" s="70">
        <v>575</v>
      </c>
      <c r="N40" s="71" t="str">
        <f>'1'!N40</f>
        <v>poeng</v>
      </c>
    </row>
    <row r="41" spans="1:14" x14ac:dyDescent="0.2">
      <c r="A41" s="57" t="str">
        <f>'1'!A41</f>
        <v>A</v>
      </c>
      <c r="B41" s="80">
        <v>0</v>
      </c>
      <c r="C41" s="10" t="str">
        <f>'1'!C41</f>
        <v>D</v>
      </c>
      <c r="D41" s="80">
        <v>0</v>
      </c>
      <c r="E41" s="155">
        <f>SUM(E37:H40)</f>
        <v>0</v>
      </c>
      <c r="F41" s="156"/>
      <c r="G41" s="156"/>
      <c r="H41" s="157"/>
      <c r="I41" s="9"/>
      <c r="J41" s="139" t="str">
        <f>'1'!J41:L41</f>
        <v>- Derav i spesialøvelsene</v>
      </c>
      <c r="K41" s="253"/>
      <c r="L41" s="253"/>
      <c r="M41" s="60">
        <v>312</v>
      </c>
      <c r="N41" s="61" t="str">
        <f>'1'!N41</f>
        <v>poeng</v>
      </c>
    </row>
    <row r="42" spans="1:14" ht="13.5" thickBot="1" x14ac:dyDescent="0.25">
      <c r="A42" s="174" t="str">
        <f>'1'!A42</f>
        <v>Anvendt tid totalt:</v>
      </c>
      <c r="B42" s="258"/>
      <c r="C42" s="175"/>
      <c r="D42" s="259"/>
      <c r="E42" s="229">
        <f>SUM(E38:H41)</f>
        <v>0</v>
      </c>
      <c r="F42" s="170"/>
      <c r="G42" s="170"/>
      <c r="H42" s="230"/>
      <c r="I42" s="19"/>
      <c r="J42" s="143" t="str">
        <f>'1'!J42:L42</f>
        <v>- Derav i lydighetsøvelsene</v>
      </c>
      <c r="K42" s="252"/>
      <c r="L42" s="252"/>
      <c r="M42" s="62">
        <v>208</v>
      </c>
      <c r="N42" s="63" t="str">
        <f>'1'!N42</f>
        <v>poeng</v>
      </c>
    </row>
    <row r="43" spans="1:14" ht="13.5" thickBot="1" x14ac:dyDescent="0.25">
      <c r="A43" s="167" t="str">
        <f>'1'!A43</f>
        <v>Øvelser:</v>
      </c>
      <c r="B43" s="249"/>
      <c r="C43" s="168"/>
      <c r="D43" s="249"/>
      <c r="E43" s="168"/>
      <c r="F43" s="48" t="str">
        <f>'1'!F43</f>
        <v>Koeff.</v>
      </c>
      <c r="G43" s="48" t="str">
        <f>'1'!G43</f>
        <v>Karakter</v>
      </c>
      <c r="H43" s="55" t="str">
        <f>'1'!H43</f>
        <v>Poeng</v>
      </c>
      <c r="I43" s="9"/>
      <c r="J43" s="19"/>
      <c r="K43" s="19"/>
      <c r="L43" s="19"/>
      <c r="M43" s="19"/>
      <c r="N43" s="19"/>
    </row>
    <row r="44" spans="1:14" ht="14.25" x14ac:dyDescent="0.2">
      <c r="A44" s="5">
        <f>'1'!A44</f>
        <v>11</v>
      </c>
      <c r="B44" s="250" t="str">
        <f>'1'!B44</f>
        <v>Feltsøk</v>
      </c>
      <c r="C44" s="161"/>
      <c r="D44" s="250"/>
      <c r="E44" s="161"/>
      <c r="F44" s="6">
        <v>10</v>
      </c>
      <c r="G44" s="79"/>
      <c r="H44" s="21" t="str">
        <f>IF(G44="","",IF(G44=0,"I.G.",G44*F44))</f>
        <v/>
      </c>
      <c r="I44" s="9"/>
      <c r="J44" s="137"/>
      <c r="K44" s="160"/>
      <c r="L44" s="160"/>
      <c r="M44" s="158" t="str">
        <f>'1'!M44:N44</f>
        <v>Poeng</v>
      </c>
      <c r="N44" s="159"/>
    </row>
    <row r="45" spans="1:14" ht="14.25" x14ac:dyDescent="0.2">
      <c r="A45" s="5">
        <f>'1'!A45</f>
        <v>12</v>
      </c>
      <c r="B45" s="161" t="str">
        <f>'1'!B45</f>
        <v>Rapport</v>
      </c>
      <c r="C45" s="161"/>
      <c r="D45" s="161"/>
      <c r="E45" s="161"/>
      <c r="F45" s="6">
        <f>'1'!F45</f>
        <v>29</v>
      </c>
      <c r="G45" s="79"/>
      <c r="H45" s="21" t="str">
        <f>IF(G45="","",IF(G45=0,"I.G.",G45*F45))</f>
        <v/>
      </c>
      <c r="I45" s="9"/>
      <c r="J45" s="139" t="str">
        <f>'1'!J45:L45</f>
        <v>Sum Lydighet</v>
      </c>
      <c r="K45" s="228"/>
      <c r="L45" s="228"/>
      <c r="M45" s="151">
        <f>H24</f>
        <v>0</v>
      </c>
      <c r="N45" s="152"/>
    </row>
    <row r="46" spans="1:14" ht="16.5" thickBot="1" x14ac:dyDescent="0.3">
      <c r="A46" s="185" t="str">
        <f>'1'!A46</f>
        <v>Sum spesialøvelser:</v>
      </c>
      <c r="B46" s="186"/>
      <c r="C46" s="186"/>
      <c r="D46" s="186"/>
      <c r="E46" s="186"/>
      <c r="F46" s="7">
        <f>SUM(F44:F45)</f>
        <v>39</v>
      </c>
      <c r="G46" s="8"/>
      <c r="H46" s="15"/>
      <c r="I46" s="9"/>
      <c r="J46" s="139" t="str">
        <f>'1'!J46:L46</f>
        <v>Sum Spesialøvelser</v>
      </c>
      <c r="K46" s="228"/>
      <c r="L46" s="228"/>
      <c r="M46" s="153" t="str">
        <f>IF(Resultatskj!H4="Rundering",H35,IF(Resultatskj!H4="Spor",H30,IF(Resultatskj!H4="Rapport",H46,"")))</f>
        <v/>
      </c>
      <c r="N46" s="154"/>
    </row>
    <row r="47" spans="1:14" ht="16.5" thickBot="1" x14ac:dyDescent="0.3">
      <c r="A47" s="200"/>
      <c r="B47" s="200"/>
      <c r="C47" s="200"/>
      <c r="D47" s="200"/>
      <c r="E47" s="200"/>
      <c r="F47" s="200"/>
      <c r="G47" s="255"/>
      <c r="H47" s="200"/>
      <c r="I47" s="9"/>
      <c r="J47" s="143" t="str">
        <f>'1'!J47:L47</f>
        <v>Totalpoeng</v>
      </c>
      <c r="K47" s="165"/>
      <c r="L47" s="166"/>
      <c r="M47" s="198">
        <f>SUM(M45:N46)</f>
        <v>0</v>
      </c>
      <c r="N47" s="199"/>
    </row>
    <row r="48" spans="1:14" ht="20.100000000000001" customHeight="1" x14ac:dyDescent="0.2">
      <c r="A48" s="201"/>
      <c r="B48" s="201"/>
      <c r="C48" s="201"/>
      <c r="D48" s="201"/>
      <c r="E48" s="201"/>
      <c r="F48" s="201"/>
      <c r="G48" s="256"/>
      <c r="H48" s="201"/>
      <c r="I48" s="9"/>
      <c r="J48" s="89" t="str">
        <f>'1'!J48</f>
        <v>Ikke godkj.</v>
      </c>
      <c r="K48" s="177" t="str">
        <f>'1'!K48</f>
        <v>Godkj.</v>
      </c>
      <c r="L48" s="257"/>
      <c r="M48" s="4" t="str">
        <f>'1'!M48</f>
        <v>Cert</v>
      </c>
      <c r="N48" s="24" t="str">
        <f>'1'!N48</f>
        <v>Plass</v>
      </c>
    </row>
    <row r="49" spans="1:14" ht="24" thickBot="1" x14ac:dyDescent="0.4">
      <c r="A49" s="202" t="str">
        <f>IF(Resultatskj!C3="","",Resultatskj!C3)</f>
        <v/>
      </c>
      <c r="B49" s="202"/>
      <c r="C49" s="202"/>
      <c r="D49" s="202"/>
      <c r="E49" s="202"/>
      <c r="F49" s="202" t="str">
        <f>IF(Resultatskj!C4="","",Resultatskj!C4)</f>
        <v/>
      </c>
      <c r="G49" s="202"/>
      <c r="H49" s="202"/>
      <c r="I49" s="9"/>
      <c r="J49" s="18" t="str">
        <f>IF(OR(M47&lt;M37,M46&lt;M38,M45&lt;M39,M47=""),"X","")</f>
        <v>X</v>
      </c>
      <c r="K49" s="149" t="str">
        <f>IF(AND(M47&gt;=M37,M46&gt;=M38,M45&gt;M39,J49=""),"X","")</f>
        <v/>
      </c>
      <c r="L49" s="150"/>
      <c r="M49" s="84" t="str">
        <f>IF(AND(M47&gt;=575,M46&gt;=311.99,M45&gt;207.99,J49=""),"X","")</f>
        <v/>
      </c>
      <c r="N49" s="47" t="str">
        <f>Resultatskj!A21</f>
        <v>-</v>
      </c>
    </row>
    <row r="50" spans="1:14" x14ac:dyDescent="0.2">
      <c r="A50" s="237" t="s">
        <v>80</v>
      </c>
      <c r="B50" s="237"/>
      <c r="C50" s="237"/>
      <c r="D50" s="237"/>
      <c r="E50" s="237"/>
      <c r="F50" s="237"/>
      <c r="G50" s="237"/>
      <c r="H50" s="237"/>
      <c r="I50" s="9"/>
      <c r="J50" s="197" t="str">
        <f>Resultatskj!L26</f>
        <v>B.Strand 02.06.2015</v>
      </c>
      <c r="K50" s="197"/>
      <c r="L50" s="197"/>
      <c r="M50" s="197"/>
      <c r="N50" s="197"/>
    </row>
    <row r="51" spans="1:14" x14ac:dyDescent="0.2">
      <c r="A51" s="9"/>
      <c r="B51" s="9"/>
      <c r="C51" s="9"/>
      <c r="D51" s="9"/>
      <c r="E51" s="9"/>
      <c r="F51" s="9"/>
      <c r="G51" s="9"/>
      <c r="H51" s="9"/>
      <c r="I51" s="9"/>
      <c r="J51" s="188"/>
      <c r="K51" s="188"/>
      <c r="L51" s="188"/>
      <c r="M51" s="188"/>
      <c r="N51" s="188"/>
    </row>
    <row r="52" spans="1:14" ht="23.25" x14ac:dyDescent="0.35">
      <c r="J52" s="9"/>
      <c r="K52" s="133"/>
      <c r="L52" s="133"/>
      <c r="M52" s="262" t="str">
        <f>IF(AND(M50&gt;=575,M49&gt;=311.99,M48&gt;207.99,J52=""),"X","")</f>
        <v/>
      </c>
      <c r="N52" s="187"/>
    </row>
  </sheetData>
  <mergeCells count="99">
    <mergeCell ref="M52:N52"/>
    <mergeCell ref="A47:H49"/>
    <mergeCell ref="J51:N51"/>
    <mergeCell ref="J50:N50"/>
    <mergeCell ref="K52:L52"/>
    <mergeCell ref="K48:L48"/>
    <mergeCell ref="K49:L49"/>
    <mergeCell ref="A50:H50"/>
    <mergeCell ref="B45:E45"/>
    <mergeCell ref="A46:E46"/>
    <mergeCell ref="J47:L47"/>
    <mergeCell ref="J45:L45"/>
    <mergeCell ref="M47:N47"/>
    <mergeCell ref="M46:N46"/>
    <mergeCell ref="J46:L46"/>
    <mergeCell ref="M45:N45"/>
    <mergeCell ref="J42:L42"/>
    <mergeCell ref="A42:D42"/>
    <mergeCell ref="E42:H42"/>
    <mergeCell ref="J38:L38"/>
    <mergeCell ref="J40:L40"/>
    <mergeCell ref="J39:L39"/>
    <mergeCell ref="E41:H41"/>
    <mergeCell ref="E40:H40"/>
    <mergeCell ref="J41:L41"/>
    <mergeCell ref="E38:H38"/>
    <mergeCell ref="E39:H39"/>
    <mergeCell ref="A4:B4"/>
    <mergeCell ref="C4:H4"/>
    <mergeCell ref="I4:J4"/>
    <mergeCell ref="K4:N4"/>
    <mergeCell ref="C6:H6"/>
    <mergeCell ref="I6:J6"/>
    <mergeCell ref="K6:N6"/>
    <mergeCell ref="A6:B6"/>
    <mergeCell ref="I35:N35"/>
    <mergeCell ref="I34:N34"/>
    <mergeCell ref="A5:B5"/>
    <mergeCell ref="C5:H5"/>
    <mergeCell ref="I5:J5"/>
    <mergeCell ref="K5:N5"/>
    <mergeCell ref="B18:E18"/>
    <mergeCell ref="I21:N21"/>
    <mergeCell ref="B21:E21"/>
    <mergeCell ref="I18:N18"/>
    <mergeCell ref="B19:E19"/>
    <mergeCell ref="B20:E20"/>
    <mergeCell ref="A25:N25"/>
    <mergeCell ref="A32:E32"/>
    <mergeCell ref="B34:E34"/>
    <mergeCell ref="A35:E35"/>
    <mergeCell ref="I24:N24"/>
    <mergeCell ref="B33:E33"/>
    <mergeCell ref="A31:N31"/>
    <mergeCell ref="I33:N33"/>
    <mergeCell ref="I32:N32"/>
    <mergeCell ref="A26:E26"/>
    <mergeCell ref="I22:N22"/>
    <mergeCell ref="M44:N44"/>
    <mergeCell ref="B44:E44"/>
    <mergeCell ref="E37:H37"/>
    <mergeCell ref="A43:E43"/>
    <mergeCell ref="J44:L44"/>
    <mergeCell ref="C37:D37"/>
    <mergeCell ref="I23:N23"/>
    <mergeCell ref="A36:N36"/>
    <mergeCell ref="A37:B37"/>
    <mergeCell ref="J37:L37"/>
    <mergeCell ref="I26:N26"/>
    <mergeCell ref="I27:N27"/>
    <mergeCell ref="B29:E29"/>
    <mergeCell ref="A30:E30"/>
    <mergeCell ref="I30:N30"/>
    <mergeCell ref="B14:E14"/>
    <mergeCell ref="B15:E15"/>
    <mergeCell ref="B16:E16"/>
    <mergeCell ref="B22:E22"/>
    <mergeCell ref="A13:E13"/>
    <mergeCell ref="F1:N1"/>
    <mergeCell ref="I2:K2"/>
    <mergeCell ref="C2:F2"/>
    <mergeCell ref="A2:B2"/>
    <mergeCell ref="C1:E1"/>
    <mergeCell ref="A3:N3"/>
    <mergeCell ref="I29:N29"/>
    <mergeCell ref="I28:N28"/>
    <mergeCell ref="A12:N12"/>
    <mergeCell ref="B17:E17"/>
    <mergeCell ref="B27:E27"/>
    <mergeCell ref="B28:E28"/>
    <mergeCell ref="I17:N17"/>
    <mergeCell ref="I19:N19"/>
    <mergeCell ref="I20:N20"/>
    <mergeCell ref="B23:E23"/>
    <mergeCell ref="A24:E24"/>
    <mergeCell ref="I13:N13"/>
    <mergeCell ref="I14:N14"/>
    <mergeCell ref="I15:N15"/>
    <mergeCell ref="I16:N16"/>
  </mergeCells>
  <phoneticPr fontId="0" type="noConversion"/>
  <pageMargins left="0.51181102362204722" right="0.51181102362204722" top="0.39370078740157483" bottom="0.51181102362204722" header="0.51181102362204722" footer="0.51181102362204722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Normal="70" zoomScaleSheetLayoutView="85" workbookViewId="0">
      <selection activeCell="C2" sqref="C2:D2"/>
    </sheetView>
  </sheetViews>
  <sheetFormatPr baseColWidth="10" defaultRowHeight="12.75" x14ac:dyDescent="0.2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 x14ac:dyDescent="0.2">
      <c r="A1" s="90"/>
      <c r="B1" s="90"/>
      <c r="C1" s="238"/>
      <c r="D1" s="238"/>
      <c r="E1" s="238"/>
      <c r="F1" s="203" t="str">
        <f>'1'!F1:P1</f>
        <v>Kl. A - DOMMERPROTOKOLL</v>
      </c>
      <c r="G1" s="203"/>
      <c r="H1" s="203"/>
      <c r="I1" s="203"/>
      <c r="J1" s="203"/>
      <c r="K1" s="203"/>
      <c r="L1" s="203"/>
      <c r="M1" s="203"/>
      <c r="N1" s="203"/>
    </row>
    <row r="2" spans="1:14" ht="26.25" x14ac:dyDescent="0.4">
      <c r="A2" s="140" t="str">
        <f>'1'!A2:B2</f>
        <v>Dato:</v>
      </c>
      <c r="B2" s="180"/>
      <c r="C2" s="207" t="str">
        <f>IF(Resultatskj!L2="","",Resultatskj!L2)</f>
        <v/>
      </c>
      <c r="D2" s="208"/>
      <c r="E2" s="208"/>
      <c r="F2" s="209"/>
      <c r="G2" s="2"/>
      <c r="H2" s="1" t="str">
        <f>'1'!H2</f>
        <v>Gruppe:</v>
      </c>
      <c r="I2" s="204" t="str">
        <f>IF(Resultatskj!H4="","",Resultatskj!H4)</f>
        <v/>
      </c>
      <c r="J2" s="205"/>
      <c r="K2" s="206"/>
      <c r="L2" s="3"/>
      <c r="M2" s="1" t="s">
        <v>78</v>
      </c>
      <c r="N2" s="54" t="str">
        <f>Resultatskj!B22</f>
        <v/>
      </c>
    </row>
    <row r="3" spans="1:14" ht="5.0999999999999996" customHeight="1" thickBot="1" x14ac:dyDescent="0.2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ht="15.75" x14ac:dyDescent="0.25">
      <c r="A4" s="219" t="str">
        <f>'1'!A4:B4</f>
        <v>Arrangør:</v>
      </c>
      <c r="B4" s="216"/>
      <c r="C4" s="226" t="str">
        <f>IF(Resultatskj!$C$2="","",Resultatskj!$C$2)</f>
        <v/>
      </c>
      <c r="D4" s="226"/>
      <c r="E4" s="226"/>
      <c r="F4" s="226"/>
      <c r="G4" s="226"/>
      <c r="H4" s="227"/>
      <c r="I4" s="216" t="str">
        <f>'1'!I4:J4</f>
        <v>Hundens navn:</v>
      </c>
      <c r="J4" s="217"/>
      <c r="K4" s="223"/>
      <c r="L4" s="223"/>
      <c r="M4" s="223"/>
      <c r="N4" s="224"/>
    </row>
    <row r="5" spans="1:14" ht="15.75" x14ac:dyDescent="0.25">
      <c r="A5" s="239" t="str">
        <f>'1'!A5:B5</f>
        <v>Fører:</v>
      </c>
      <c r="B5" s="156"/>
      <c r="C5" s="232"/>
      <c r="D5" s="232"/>
      <c r="E5" s="232"/>
      <c r="F5" s="232"/>
      <c r="G5" s="232"/>
      <c r="H5" s="233"/>
      <c r="I5" s="218" t="str">
        <f>'1'!I5:J5</f>
        <v>Reg.nr.:</v>
      </c>
      <c r="J5" s="156"/>
      <c r="K5" s="232"/>
      <c r="L5" s="232"/>
      <c r="M5" s="232"/>
      <c r="N5" s="242"/>
    </row>
    <row r="6" spans="1:14" ht="16.5" thickBot="1" x14ac:dyDescent="0.3">
      <c r="A6" s="240" t="str">
        <f>'1'!A6:B6</f>
        <v>Klubb:</v>
      </c>
      <c r="B6" s="170"/>
      <c r="C6" s="211"/>
      <c r="D6" s="211"/>
      <c r="E6" s="211"/>
      <c r="F6" s="211"/>
      <c r="G6" s="211"/>
      <c r="H6" s="236"/>
      <c r="I6" s="231" t="str">
        <f>'1'!I6:J6</f>
        <v>Rase:</v>
      </c>
      <c r="J6" s="170"/>
      <c r="K6" s="211"/>
      <c r="L6" s="211"/>
      <c r="M6" s="211"/>
      <c r="N6" s="212"/>
    </row>
    <row r="7" spans="1:14" ht="9.9499999999999993" customHeight="1" thickBot="1" x14ac:dyDescent="0.3">
      <c r="A7" s="73"/>
      <c r="B7" s="74"/>
      <c r="C7" s="75"/>
      <c r="D7" s="75"/>
      <c r="E7" s="75"/>
      <c r="F7" s="75"/>
      <c r="G7" s="75"/>
      <c r="H7" s="75"/>
      <c r="I7" s="73"/>
      <c r="J7" s="74"/>
      <c r="K7" s="75"/>
      <c r="L7" s="75"/>
      <c r="M7" s="75"/>
      <c r="N7" s="75"/>
    </row>
    <row r="8" spans="1:14" ht="3.95" customHeight="1" thickBot="1" x14ac:dyDescent="0.3">
      <c r="A8" s="96"/>
      <c r="B8" s="97"/>
      <c r="C8" s="98"/>
      <c r="D8" s="98"/>
      <c r="E8" s="98"/>
      <c r="F8" s="98"/>
      <c r="G8" s="98"/>
      <c r="H8" s="98"/>
      <c r="I8" s="99"/>
      <c r="J8" s="97"/>
      <c r="K8" s="98"/>
      <c r="L8" s="98"/>
      <c r="M8" s="98"/>
      <c r="N8" s="100"/>
    </row>
    <row r="9" spans="1:14" s="77" customFormat="1" ht="14.25" customHeight="1" thickBot="1" x14ac:dyDescent="0.3">
      <c r="A9" s="101"/>
      <c r="B9" s="86" t="s">
        <v>77</v>
      </c>
      <c r="C9" s="78"/>
      <c r="D9" s="94" t="s">
        <v>74</v>
      </c>
      <c r="E9" s="92"/>
      <c r="F9" s="78"/>
      <c r="G9" s="78"/>
      <c r="H9" s="94" t="s">
        <v>75</v>
      </c>
      <c r="I9" s="92"/>
      <c r="J9" s="76"/>
      <c r="K9" s="94" t="s">
        <v>76</v>
      </c>
      <c r="L9" s="92"/>
      <c r="M9" s="78"/>
      <c r="N9" s="102"/>
    </row>
    <row r="10" spans="1:14" s="77" customFormat="1" ht="3.95" customHeight="1" thickBot="1" x14ac:dyDescent="0.3">
      <c r="A10" s="103"/>
      <c r="B10" s="110"/>
      <c r="C10" s="105"/>
      <c r="D10" s="111"/>
      <c r="E10" s="112"/>
      <c r="F10" s="105"/>
      <c r="G10" s="105"/>
      <c r="H10" s="111"/>
      <c r="I10" s="112"/>
      <c r="J10" s="108"/>
      <c r="K10" s="111"/>
      <c r="L10" s="112"/>
      <c r="M10" s="105"/>
      <c r="N10" s="109"/>
    </row>
    <row r="11" spans="1:14" ht="9.9499999999999993" customHeight="1" x14ac:dyDescent="0.25">
      <c r="A11" s="73"/>
      <c r="B11" s="74"/>
      <c r="C11" s="75"/>
      <c r="D11" s="75"/>
      <c r="E11" s="75"/>
      <c r="F11" s="75"/>
      <c r="G11" s="75"/>
      <c r="H11" s="75"/>
      <c r="I11" s="73"/>
      <c r="J11" s="74"/>
      <c r="K11" s="75"/>
      <c r="L11" s="75"/>
      <c r="M11" s="75"/>
      <c r="N11" s="75"/>
    </row>
    <row r="12" spans="1:14" ht="18.75" thickBot="1" x14ac:dyDescent="0.3">
      <c r="A12" s="193" t="str">
        <f>'1'!A12</f>
        <v>Lydighet: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</row>
    <row r="13" spans="1:14" s="77" customFormat="1" ht="12" x14ac:dyDescent="0.2">
      <c r="A13" s="234" t="str">
        <f>'1'!A13</f>
        <v>Øvelser:</v>
      </c>
      <c r="B13" s="235"/>
      <c r="C13" s="235"/>
      <c r="D13" s="235"/>
      <c r="E13" s="235"/>
      <c r="F13" s="87" t="s">
        <v>16</v>
      </c>
      <c r="G13" s="87" t="s">
        <v>17</v>
      </c>
      <c r="H13" s="87" t="s">
        <v>18</v>
      </c>
      <c r="I13" s="243"/>
      <c r="J13" s="244"/>
      <c r="K13" s="244"/>
      <c r="L13" s="244"/>
      <c r="M13" s="244"/>
      <c r="N13" s="245"/>
    </row>
    <row r="14" spans="1:14" ht="14.25" x14ac:dyDescent="0.2">
      <c r="A14" s="5">
        <f>'1'!A14</f>
        <v>1</v>
      </c>
      <c r="B14" s="161" t="str">
        <f>'1'!B14</f>
        <v>Fri ved foten</v>
      </c>
      <c r="C14" s="161"/>
      <c r="D14" s="161"/>
      <c r="E14" s="161"/>
      <c r="F14" s="6">
        <v>3</v>
      </c>
      <c r="G14" s="79"/>
      <c r="H14" s="20" t="str">
        <f t="shared" ref="H14:H23" si="0">IF(G14="","",IF(G14=0,"I.G.",G14*F14))</f>
        <v/>
      </c>
      <c r="I14" s="220"/>
      <c r="J14" s="221"/>
      <c r="K14" s="221"/>
      <c r="L14" s="221"/>
      <c r="M14" s="221"/>
      <c r="N14" s="222"/>
    </row>
    <row r="15" spans="1:14" ht="14.25" x14ac:dyDescent="0.2">
      <c r="A15" s="5">
        <f>'1'!A15</f>
        <v>2</v>
      </c>
      <c r="B15" s="161" t="str">
        <f>'1'!B15</f>
        <v>Innkalling m/stå og dekk</v>
      </c>
      <c r="C15" s="161"/>
      <c r="D15" s="161"/>
      <c r="E15" s="161"/>
      <c r="F15" s="6">
        <v>3</v>
      </c>
      <c r="G15" s="79"/>
      <c r="H15" s="20" t="str">
        <f t="shared" si="0"/>
        <v/>
      </c>
      <c r="I15" s="220"/>
      <c r="J15" s="221"/>
      <c r="K15" s="221"/>
      <c r="L15" s="221"/>
      <c r="M15" s="221"/>
      <c r="N15" s="222"/>
    </row>
    <row r="16" spans="1:14" ht="14.25" x14ac:dyDescent="0.2">
      <c r="A16" s="5">
        <f>'1'!A16</f>
        <v>3</v>
      </c>
      <c r="B16" s="161" t="str">
        <f>'1'!B16</f>
        <v>Fremadsending</v>
      </c>
      <c r="C16" s="161"/>
      <c r="D16" s="161"/>
      <c r="E16" s="161"/>
      <c r="F16" s="6">
        <v>3</v>
      </c>
      <c r="G16" s="79"/>
      <c r="H16" s="20" t="str">
        <f t="shared" si="0"/>
        <v/>
      </c>
      <c r="I16" s="220"/>
      <c r="J16" s="221"/>
      <c r="K16" s="221"/>
      <c r="L16" s="221"/>
      <c r="M16" s="221"/>
      <c r="N16" s="222"/>
    </row>
    <row r="17" spans="1:14" ht="14.25" x14ac:dyDescent="0.2">
      <c r="A17" s="5">
        <f>'1'!A17</f>
        <v>4</v>
      </c>
      <c r="B17" s="161" t="str">
        <f>'1'!B17</f>
        <v>Kryp</v>
      </c>
      <c r="C17" s="161"/>
      <c r="D17" s="161"/>
      <c r="E17" s="161"/>
      <c r="F17" s="6">
        <v>3</v>
      </c>
      <c r="G17" s="79"/>
      <c r="H17" s="20" t="str">
        <f t="shared" si="0"/>
        <v/>
      </c>
      <c r="I17" s="220"/>
      <c r="J17" s="221"/>
      <c r="K17" s="221"/>
      <c r="L17" s="221"/>
      <c r="M17" s="221"/>
      <c r="N17" s="222"/>
    </row>
    <row r="18" spans="1:14" ht="14.25" x14ac:dyDescent="0.2">
      <c r="A18" s="5">
        <f>'1'!A18</f>
        <v>5</v>
      </c>
      <c r="B18" s="161" t="str">
        <f>'1'!B18</f>
        <v>Hals på kommando</v>
      </c>
      <c r="C18" s="161"/>
      <c r="D18" s="161"/>
      <c r="E18" s="161"/>
      <c r="F18" s="6">
        <v>2</v>
      </c>
      <c r="G18" s="79"/>
      <c r="H18" s="20" t="str">
        <f t="shared" si="0"/>
        <v/>
      </c>
      <c r="I18" s="220"/>
      <c r="J18" s="221"/>
      <c r="K18" s="221"/>
      <c r="L18" s="221"/>
      <c r="M18" s="221"/>
      <c r="N18" s="222"/>
    </row>
    <row r="19" spans="1:14" ht="14.25" x14ac:dyDescent="0.2">
      <c r="A19" s="5">
        <f>'1'!A19</f>
        <v>6</v>
      </c>
      <c r="B19" s="161" t="str">
        <f>'1'!B19</f>
        <v>Apportering metallapport</v>
      </c>
      <c r="C19" s="161"/>
      <c r="D19" s="161"/>
      <c r="E19" s="161"/>
      <c r="F19" s="6">
        <v>3</v>
      </c>
      <c r="G19" s="79"/>
      <c r="H19" s="20" t="str">
        <f t="shared" si="0"/>
        <v/>
      </c>
      <c r="I19" s="220"/>
      <c r="J19" s="221"/>
      <c r="K19" s="221"/>
      <c r="L19" s="221"/>
      <c r="M19" s="221"/>
      <c r="N19" s="222"/>
    </row>
    <row r="20" spans="1:14" ht="14.25" x14ac:dyDescent="0.2">
      <c r="A20" s="5">
        <f>'1'!A20</f>
        <v>7</v>
      </c>
      <c r="B20" s="161" t="str">
        <f>'1'!B20</f>
        <v>Apportering tung gjenstand</v>
      </c>
      <c r="C20" s="161"/>
      <c r="D20" s="161"/>
      <c r="E20" s="161"/>
      <c r="F20" s="6">
        <v>3</v>
      </c>
      <c r="G20" s="79"/>
      <c r="H20" s="20" t="str">
        <f t="shared" si="0"/>
        <v/>
      </c>
      <c r="I20" s="220"/>
      <c r="J20" s="221"/>
      <c r="K20" s="221"/>
      <c r="L20" s="221"/>
      <c r="M20" s="221"/>
      <c r="N20" s="222"/>
    </row>
    <row r="21" spans="1:14" ht="14.25" x14ac:dyDescent="0.2">
      <c r="A21" s="5">
        <f>'1'!A21</f>
        <v>8</v>
      </c>
      <c r="B21" s="161" t="s">
        <v>64</v>
      </c>
      <c r="C21" s="161"/>
      <c r="D21" s="161"/>
      <c r="E21" s="161"/>
      <c r="F21" s="6">
        <v>2</v>
      </c>
      <c r="G21" s="79"/>
      <c r="H21" s="20" t="str">
        <f t="shared" si="0"/>
        <v/>
      </c>
      <c r="I21" s="220"/>
      <c r="J21" s="221"/>
      <c r="K21" s="221"/>
      <c r="L21" s="221"/>
      <c r="M21" s="221"/>
      <c r="N21" s="222"/>
    </row>
    <row r="22" spans="1:14" ht="14.25" x14ac:dyDescent="0.2">
      <c r="A22" s="5">
        <f>'1'!A22</f>
        <v>9</v>
      </c>
      <c r="B22" s="161" t="str">
        <f>'1'!B22</f>
        <v>Stigeklatring</v>
      </c>
      <c r="C22" s="161"/>
      <c r="D22" s="161"/>
      <c r="E22" s="161"/>
      <c r="F22" s="6">
        <v>2</v>
      </c>
      <c r="G22" s="79"/>
      <c r="H22" s="20" t="str">
        <f t="shared" si="0"/>
        <v/>
      </c>
      <c r="I22" s="220"/>
      <c r="J22" s="221"/>
      <c r="K22" s="221"/>
      <c r="L22" s="221"/>
      <c r="M22" s="221"/>
      <c r="N22" s="222"/>
    </row>
    <row r="23" spans="1:14" ht="14.25" x14ac:dyDescent="0.2">
      <c r="A23" s="5">
        <f>'1'!A23</f>
        <v>10</v>
      </c>
      <c r="B23" s="161" t="str">
        <f>'1'!B23</f>
        <v>Fellesdekk</v>
      </c>
      <c r="C23" s="161"/>
      <c r="D23" s="161"/>
      <c r="E23" s="161"/>
      <c r="F23" s="6">
        <v>2</v>
      </c>
      <c r="G23" s="79"/>
      <c r="H23" s="20" t="str">
        <f t="shared" si="0"/>
        <v/>
      </c>
      <c r="I23" s="220"/>
      <c r="J23" s="221"/>
      <c r="K23" s="221"/>
      <c r="L23" s="221"/>
      <c r="M23" s="221"/>
      <c r="N23" s="222"/>
    </row>
    <row r="24" spans="1:14" ht="16.5" thickBot="1" x14ac:dyDescent="0.3">
      <c r="A24" s="185" t="str">
        <f>'1'!A24</f>
        <v>Sum lydighet:</v>
      </c>
      <c r="B24" s="186"/>
      <c r="C24" s="186"/>
      <c r="D24" s="186"/>
      <c r="E24" s="186"/>
      <c r="F24" s="7">
        <f>SUM(F14:F23)</f>
        <v>26</v>
      </c>
      <c r="G24" s="82"/>
      <c r="H24" s="72">
        <f>SUM(H14:H23)</f>
        <v>0</v>
      </c>
      <c r="I24" s="164"/>
      <c r="J24" s="165"/>
      <c r="K24" s="165"/>
      <c r="L24" s="165"/>
      <c r="M24" s="165"/>
      <c r="N24" s="166"/>
    </row>
    <row r="25" spans="1:14" ht="18.75" thickBot="1" x14ac:dyDescent="0.3">
      <c r="A25" s="193" t="str">
        <f>'1'!A25</f>
        <v>Sporgruppen:</v>
      </c>
      <c r="B25" s="194"/>
      <c r="C25" s="194"/>
      <c r="D25" s="194"/>
      <c r="E25" s="194"/>
      <c r="F25" s="194"/>
      <c r="G25" s="248"/>
      <c r="H25" s="194"/>
      <c r="I25" s="194"/>
      <c r="J25" s="194"/>
      <c r="K25" s="194"/>
      <c r="L25" s="194"/>
      <c r="M25" s="194"/>
      <c r="N25" s="194"/>
    </row>
    <row r="26" spans="1:14" x14ac:dyDescent="0.2">
      <c r="A26" s="167" t="str">
        <f>'1'!A26</f>
        <v>Øvelser:</v>
      </c>
      <c r="B26" s="168"/>
      <c r="C26" s="168"/>
      <c r="D26" s="168"/>
      <c r="E26" s="168"/>
      <c r="F26" s="48" t="s">
        <v>16</v>
      </c>
      <c r="G26" s="48" t="s">
        <v>17</v>
      </c>
      <c r="H26" s="48" t="s">
        <v>18</v>
      </c>
      <c r="I26" s="246"/>
      <c r="J26" s="192"/>
      <c r="K26" s="192"/>
      <c r="L26" s="192"/>
      <c r="M26" s="192"/>
      <c r="N26" s="247"/>
    </row>
    <row r="27" spans="1:14" ht="14.25" x14ac:dyDescent="0.2">
      <c r="A27" s="5">
        <f>'1'!A27</f>
        <v>11</v>
      </c>
      <c r="B27" s="161" t="str">
        <f>'1'!B27</f>
        <v>Feltsøk</v>
      </c>
      <c r="C27" s="161"/>
      <c r="D27" s="161"/>
      <c r="E27" s="161"/>
      <c r="F27" s="6">
        <v>10</v>
      </c>
      <c r="G27" s="79"/>
      <c r="H27" s="20" t="str">
        <f>IF(G27="","",IF(G27=0,"I.G.",G27*F27))</f>
        <v/>
      </c>
      <c r="I27" s="220"/>
      <c r="J27" s="221"/>
      <c r="K27" s="221"/>
      <c r="L27" s="221"/>
      <c r="M27" s="221"/>
      <c r="N27" s="222"/>
    </row>
    <row r="28" spans="1:14" ht="14.25" x14ac:dyDescent="0.2">
      <c r="A28" s="5">
        <f>'1'!A28</f>
        <v>12</v>
      </c>
      <c r="B28" s="161" t="str">
        <f>'1'!B28</f>
        <v>Sporoppsøk</v>
      </c>
      <c r="C28" s="161"/>
      <c r="D28" s="161"/>
      <c r="E28" s="161"/>
      <c r="F28" s="6">
        <v>5</v>
      </c>
      <c r="G28" s="79"/>
      <c r="H28" s="20" t="str">
        <f>IF(G28="","",IF(G28=0,"I.G.",G28*F28))</f>
        <v/>
      </c>
      <c r="I28" s="189"/>
      <c r="J28" s="190"/>
      <c r="K28" s="190"/>
      <c r="L28" s="190"/>
      <c r="M28" s="190"/>
      <c r="N28" s="191"/>
    </row>
    <row r="29" spans="1:14" ht="14.25" x14ac:dyDescent="0.2">
      <c r="A29" s="5">
        <f>'1'!A29</f>
        <v>13</v>
      </c>
      <c r="B29" s="161" t="str">
        <f>'1'!B29</f>
        <v>Spor</v>
      </c>
      <c r="C29" s="161"/>
      <c r="D29" s="161"/>
      <c r="E29" s="161"/>
      <c r="F29" s="6">
        <v>24</v>
      </c>
      <c r="G29" s="79"/>
      <c r="H29" s="20" t="str">
        <f>IF(G29="","",IF(G29=0,"I.G.",G29*F29))</f>
        <v/>
      </c>
      <c r="I29" s="189"/>
      <c r="J29" s="190"/>
      <c r="K29" s="190"/>
      <c r="L29" s="190"/>
      <c r="M29" s="190"/>
      <c r="N29" s="191"/>
    </row>
    <row r="30" spans="1:14" ht="16.5" thickBot="1" x14ac:dyDescent="0.3">
      <c r="A30" s="185" t="str">
        <f>'1'!A30</f>
        <v>Sum spesialøvelser:</v>
      </c>
      <c r="B30" s="186"/>
      <c r="C30" s="186"/>
      <c r="D30" s="186"/>
      <c r="E30" s="186"/>
      <c r="F30" s="7">
        <f>SUM(F27:F29)</f>
        <v>39</v>
      </c>
      <c r="G30" s="82"/>
      <c r="H30" s="72" t="str">
        <f>IF(AND(H27="",H28="",H29=""),"",SUM(H27:H29))</f>
        <v/>
      </c>
      <c r="I30" s="164"/>
      <c r="J30" s="165"/>
      <c r="K30" s="165"/>
      <c r="L30" s="165"/>
      <c r="M30" s="165"/>
      <c r="N30" s="166"/>
    </row>
    <row r="31" spans="1:14" ht="18.75" thickBot="1" x14ac:dyDescent="0.3">
      <c r="A31" s="193" t="str">
        <f>'1'!A31</f>
        <v>Runderingsgruppen:</v>
      </c>
      <c r="B31" s="194"/>
      <c r="C31" s="194"/>
      <c r="D31" s="194"/>
      <c r="E31" s="194"/>
      <c r="F31" s="194"/>
      <c r="G31" s="248"/>
      <c r="H31" s="194"/>
      <c r="I31" s="194"/>
      <c r="J31" s="194"/>
      <c r="K31" s="194"/>
      <c r="L31" s="194"/>
      <c r="M31" s="194"/>
      <c r="N31" s="194"/>
    </row>
    <row r="32" spans="1:14" x14ac:dyDescent="0.2">
      <c r="A32" s="167" t="str">
        <f>'1'!A32</f>
        <v>Øvelser:</v>
      </c>
      <c r="B32" s="168"/>
      <c r="C32" s="168"/>
      <c r="D32" s="168"/>
      <c r="E32" s="168"/>
      <c r="F32" s="48" t="s">
        <v>16</v>
      </c>
      <c r="G32" s="48" t="s">
        <v>17</v>
      </c>
      <c r="H32" s="48" t="s">
        <v>18</v>
      </c>
      <c r="I32" s="246"/>
      <c r="J32" s="192"/>
      <c r="K32" s="192"/>
      <c r="L32" s="192"/>
      <c r="M32" s="192"/>
      <c r="N32" s="247"/>
    </row>
    <row r="33" spans="1:14" ht="14.25" x14ac:dyDescent="0.2">
      <c r="A33" s="5">
        <f>'1'!A33</f>
        <v>11</v>
      </c>
      <c r="B33" s="161" t="str">
        <f>'1'!B33</f>
        <v>Feltsøk</v>
      </c>
      <c r="C33" s="161"/>
      <c r="D33" s="161"/>
      <c r="E33" s="161"/>
      <c r="F33" s="6">
        <v>10</v>
      </c>
      <c r="G33" s="79"/>
      <c r="H33" s="20" t="str">
        <f>IF(G33="","",IF(G33=0,"I.G.",G33*F33))</f>
        <v/>
      </c>
      <c r="I33" s="220"/>
      <c r="J33" s="221"/>
      <c r="K33" s="221"/>
      <c r="L33" s="221"/>
      <c r="M33" s="221"/>
      <c r="N33" s="222"/>
    </row>
    <row r="34" spans="1:14" ht="14.25" x14ac:dyDescent="0.2">
      <c r="A34" s="5">
        <f>'1'!A34</f>
        <v>12</v>
      </c>
      <c r="B34" s="161" t="str">
        <f>'1'!B34</f>
        <v>Rundering</v>
      </c>
      <c r="C34" s="161"/>
      <c r="D34" s="161"/>
      <c r="E34" s="161"/>
      <c r="F34" s="6">
        <f>'1'!F34</f>
        <v>29</v>
      </c>
      <c r="G34" s="79"/>
      <c r="H34" s="20" t="str">
        <f>IF(G34="","",IF(G34=0,"I.G.",G34*F34))</f>
        <v/>
      </c>
      <c r="I34" s="220"/>
      <c r="J34" s="221"/>
      <c r="K34" s="221"/>
      <c r="L34" s="221"/>
      <c r="M34" s="221"/>
      <c r="N34" s="222"/>
    </row>
    <row r="35" spans="1:14" ht="18.75" customHeight="1" thickBot="1" x14ac:dyDescent="0.3">
      <c r="A35" s="185" t="str">
        <f>'1'!A35</f>
        <v>Sum spesialøvelser:</v>
      </c>
      <c r="B35" s="186"/>
      <c r="C35" s="186"/>
      <c r="D35" s="186"/>
      <c r="E35" s="186"/>
      <c r="F35" s="7">
        <f>SUM(F33:F34)</f>
        <v>39</v>
      </c>
      <c r="G35" s="8"/>
      <c r="H35" s="72" t="str">
        <f>IF(AND(H33="",H34=""),"",SUM(H33:H34))</f>
        <v/>
      </c>
      <c r="I35" s="164"/>
      <c r="J35" s="165" t="s">
        <v>22</v>
      </c>
      <c r="K35" s="165"/>
      <c r="L35" s="165"/>
      <c r="M35" s="165">
        <v>300</v>
      </c>
      <c r="N35" s="166" t="s">
        <v>24</v>
      </c>
    </row>
    <row r="36" spans="1:14" ht="18.75" thickBot="1" x14ac:dyDescent="0.3">
      <c r="A36" s="193" t="str">
        <f>'1'!A36</f>
        <v>Rapportgruppen:</v>
      </c>
      <c r="B36" s="194"/>
      <c r="C36" s="194"/>
      <c r="D36" s="194"/>
      <c r="E36" s="194"/>
      <c r="F36" s="194"/>
      <c r="G36" s="248"/>
      <c r="H36" s="194"/>
      <c r="I36" s="194"/>
      <c r="J36" s="194"/>
      <c r="K36" s="194"/>
      <c r="L36" s="194"/>
      <c r="M36" s="194"/>
      <c r="N36" s="194"/>
    </row>
    <row r="37" spans="1:14" x14ac:dyDescent="0.2">
      <c r="A37" s="183" t="str">
        <f>'1'!A37</f>
        <v>Start kl.:</v>
      </c>
      <c r="B37" s="184">
        <v>0</v>
      </c>
      <c r="C37" s="138" t="str">
        <f>'1'!C37</f>
        <v>Ankomst kl.:</v>
      </c>
      <c r="D37" s="184">
        <v>0</v>
      </c>
      <c r="E37" s="177" t="str">
        <f>'1'!E37:H37</f>
        <v>Anvendt tid:</v>
      </c>
      <c r="F37" s="178"/>
      <c r="G37" s="251"/>
      <c r="H37" s="179"/>
      <c r="I37" s="9"/>
      <c r="J37" s="167" t="str">
        <f>'1'!J37:L37</f>
        <v>Godkjent</v>
      </c>
      <c r="K37" s="192"/>
      <c r="L37" s="192"/>
      <c r="M37" s="68">
        <f>'1'!M37</f>
        <v>325</v>
      </c>
      <c r="N37" s="69" t="str">
        <f>'1'!N37</f>
        <v>poeng</v>
      </c>
    </row>
    <row r="38" spans="1:14" x14ac:dyDescent="0.2">
      <c r="A38" s="57" t="str">
        <f>'1'!A38</f>
        <v>B</v>
      </c>
      <c r="B38" s="80">
        <v>0</v>
      </c>
      <c r="C38" s="10" t="str">
        <f>'1'!C38</f>
        <v>A</v>
      </c>
      <c r="D38" s="80">
        <v>0</v>
      </c>
      <c r="E38" s="155">
        <f>SUM(B38,D38)</f>
        <v>0</v>
      </c>
      <c r="F38" s="156"/>
      <c r="G38" s="156"/>
      <c r="H38" s="157"/>
      <c r="I38" s="9"/>
      <c r="J38" s="139" t="str">
        <f>'1'!J38:L38</f>
        <v>- Derav i spesialøvelsene</v>
      </c>
      <c r="K38" s="253"/>
      <c r="L38" s="253"/>
      <c r="M38" s="60">
        <v>195</v>
      </c>
      <c r="N38" s="61" t="str">
        <f>'1'!N38</f>
        <v>poeng</v>
      </c>
    </row>
    <row r="39" spans="1:14" x14ac:dyDescent="0.2">
      <c r="A39" s="57" t="str">
        <f>'1'!A39</f>
        <v>A</v>
      </c>
      <c r="B39" s="80">
        <v>0</v>
      </c>
      <c r="C39" s="10" t="str">
        <f>'1'!C39</f>
        <v>B</v>
      </c>
      <c r="D39" s="80">
        <v>0</v>
      </c>
      <c r="E39" s="155">
        <f>SUM(B39,D39)</f>
        <v>0</v>
      </c>
      <c r="F39" s="156"/>
      <c r="G39" s="156"/>
      <c r="H39" s="157"/>
      <c r="I39" s="9"/>
      <c r="J39" s="254" t="s">
        <v>72</v>
      </c>
      <c r="K39" s="253"/>
      <c r="L39" s="253"/>
      <c r="M39" s="60">
        <v>130</v>
      </c>
      <c r="N39" s="61" t="str">
        <f>'1'!N39</f>
        <v>poeng</v>
      </c>
    </row>
    <row r="40" spans="1:14" x14ac:dyDescent="0.2">
      <c r="A40" s="57" t="str">
        <f>'1'!A40</f>
        <v>C</v>
      </c>
      <c r="B40" s="80">
        <v>0</v>
      </c>
      <c r="C40" s="10" t="str">
        <f>'1'!C40</f>
        <v>A</v>
      </c>
      <c r="D40" s="80">
        <v>0</v>
      </c>
      <c r="E40" s="155">
        <f>SUM(B40,D40)</f>
        <v>0</v>
      </c>
      <c r="F40" s="156"/>
      <c r="G40" s="156"/>
      <c r="H40" s="157"/>
      <c r="I40" s="9"/>
      <c r="J40" s="260" t="str">
        <f>'1'!J40:L40</f>
        <v>Cert/CACIT</v>
      </c>
      <c r="K40" s="261"/>
      <c r="L40" s="261"/>
      <c r="M40" s="70">
        <v>575</v>
      </c>
      <c r="N40" s="71" t="str">
        <f>'1'!N40</f>
        <v>poeng</v>
      </c>
    </row>
    <row r="41" spans="1:14" x14ac:dyDescent="0.2">
      <c r="A41" s="57" t="str">
        <f>'1'!A41</f>
        <v>A</v>
      </c>
      <c r="B41" s="80">
        <v>0</v>
      </c>
      <c r="C41" s="10" t="str">
        <f>'1'!C41</f>
        <v>D</v>
      </c>
      <c r="D41" s="80">
        <v>0</v>
      </c>
      <c r="E41" s="155">
        <f>SUM(E37:H40)</f>
        <v>0</v>
      </c>
      <c r="F41" s="156"/>
      <c r="G41" s="156"/>
      <c r="H41" s="157"/>
      <c r="I41" s="9"/>
      <c r="J41" s="139" t="str">
        <f>'1'!J41:L41</f>
        <v>- Derav i spesialøvelsene</v>
      </c>
      <c r="K41" s="253"/>
      <c r="L41" s="253"/>
      <c r="M41" s="60">
        <v>312</v>
      </c>
      <c r="N41" s="61" t="str">
        <f>'1'!N41</f>
        <v>poeng</v>
      </c>
    </row>
    <row r="42" spans="1:14" ht="13.5" thickBot="1" x14ac:dyDescent="0.25">
      <c r="A42" s="174" t="str">
        <f>'1'!A42</f>
        <v>Anvendt tid totalt:</v>
      </c>
      <c r="B42" s="258"/>
      <c r="C42" s="175"/>
      <c r="D42" s="259"/>
      <c r="E42" s="229">
        <f>SUM(E38:H41)</f>
        <v>0</v>
      </c>
      <c r="F42" s="170"/>
      <c r="G42" s="170"/>
      <c r="H42" s="230"/>
      <c r="I42" s="19"/>
      <c r="J42" s="143" t="str">
        <f>'1'!J42:L42</f>
        <v>- Derav i lydighetsøvelsene</v>
      </c>
      <c r="K42" s="252"/>
      <c r="L42" s="252"/>
      <c r="M42" s="62">
        <v>208</v>
      </c>
      <c r="N42" s="63" t="str">
        <f>'1'!N42</f>
        <v>poeng</v>
      </c>
    </row>
    <row r="43" spans="1:14" ht="13.5" thickBot="1" x14ac:dyDescent="0.25">
      <c r="A43" s="167" t="str">
        <f>'1'!A43</f>
        <v>Øvelser:</v>
      </c>
      <c r="B43" s="249"/>
      <c r="C43" s="168"/>
      <c r="D43" s="249"/>
      <c r="E43" s="168"/>
      <c r="F43" s="48" t="str">
        <f>'1'!F43</f>
        <v>Koeff.</v>
      </c>
      <c r="G43" s="48" t="str">
        <f>'1'!G43</f>
        <v>Karakter</v>
      </c>
      <c r="H43" s="55" t="str">
        <f>'1'!H43</f>
        <v>Poeng</v>
      </c>
      <c r="I43" s="9"/>
      <c r="J43" s="19"/>
      <c r="K43" s="19"/>
      <c r="L43" s="19"/>
      <c r="M43" s="19"/>
      <c r="N43" s="19"/>
    </row>
    <row r="44" spans="1:14" ht="14.25" x14ac:dyDescent="0.2">
      <c r="A44" s="5">
        <f>'1'!A44</f>
        <v>11</v>
      </c>
      <c r="B44" s="250" t="str">
        <f>'1'!B44</f>
        <v>Feltsøk</v>
      </c>
      <c r="C44" s="161"/>
      <c r="D44" s="250"/>
      <c r="E44" s="161"/>
      <c r="F44" s="6">
        <v>10</v>
      </c>
      <c r="G44" s="79"/>
      <c r="H44" s="21" t="str">
        <f>IF(G44="","",IF(G44=0,"I.G.",G44*F44))</f>
        <v/>
      </c>
      <c r="I44" s="9"/>
      <c r="J44" s="137"/>
      <c r="K44" s="160"/>
      <c r="L44" s="160"/>
      <c r="M44" s="158" t="str">
        <f>'1'!M44:N44</f>
        <v>Poeng</v>
      </c>
      <c r="N44" s="159"/>
    </row>
    <row r="45" spans="1:14" ht="14.25" x14ac:dyDescent="0.2">
      <c r="A45" s="5">
        <f>'1'!A45</f>
        <v>12</v>
      </c>
      <c r="B45" s="161" t="str">
        <f>'1'!B45</f>
        <v>Rapport</v>
      </c>
      <c r="C45" s="161"/>
      <c r="D45" s="161"/>
      <c r="E45" s="161"/>
      <c r="F45" s="6">
        <f>'1'!F45</f>
        <v>29</v>
      </c>
      <c r="G45" s="79"/>
      <c r="H45" s="21" t="str">
        <f>IF(G45="","",IF(G45=0,"I.G.",G45*F45))</f>
        <v/>
      </c>
      <c r="I45" s="9"/>
      <c r="J45" s="139" t="str">
        <f>'1'!J45:L45</f>
        <v>Sum Lydighet</v>
      </c>
      <c r="K45" s="228"/>
      <c r="L45" s="228"/>
      <c r="M45" s="151">
        <f>H24</f>
        <v>0</v>
      </c>
      <c r="N45" s="152"/>
    </row>
    <row r="46" spans="1:14" ht="16.5" thickBot="1" x14ac:dyDescent="0.3">
      <c r="A46" s="185" t="str">
        <f>'1'!A46</f>
        <v>Sum spesialøvelser:</v>
      </c>
      <c r="B46" s="186"/>
      <c r="C46" s="186"/>
      <c r="D46" s="186"/>
      <c r="E46" s="186"/>
      <c r="F46" s="7">
        <f>SUM(F44:F45)</f>
        <v>39</v>
      </c>
      <c r="G46" s="8"/>
      <c r="H46" s="15"/>
      <c r="I46" s="9"/>
      <c r="J46" s="139" t="str">
        <f>'1'!J46:L46</f>
        <v>Sum Spesialøvelser</v>
      </c>
      <c r="K46" s="228"/>
      <c r="L46" s="228"/>
      <c r="M46" s="153" t="str">
        <f>IF(Resultatskj!H4="Rundering",H35,IF(Resultatskj!H4="Spor",H30,IF(Resultatskj!H4="Rapport",H46,"")))</f>
        <v/>
      </c>
      <c r="N46" s="154"/>
    </row>
    <row r="47" spans="1:14" ht="16.5" thickBot="1" x14ac:dyDescent="0.3">
      <c r="A47" s="200"/>
      <c r="B47" s="200"/>
      <c r="C47" s="200"/>
      <c r="D47" s="200"/>
      <c r="E47" s="200"/>
      <c r="F47" s="200"/>
      <c r="G47" s="255"/>
      <c r="H47" s="200"/>
      <c r="I47" s="9"/>
      <c r="J47" s="143" t="str">
        <f>'1'!J47:L47</f>
        <v>Totalpoeng</v>
      </c>
      <c r="K47" s="165"/>
      <c r="L47" s="166"/>
      <c r="M47" s="198">
        <f>SUM(M45:N46)</f>
        <v>0</v>
      </c>
      <c r="N47" s="199"/>
    </row>
    <row r="48" spans="1:14" ht="20.100000000000001" customHeight="1" x14ac:dyDescent="0.2">
      <c r="A48" s="201"/>
      <c r="B48" s="201"/>
      <c r="C48" s="201"/>
      <c r="D48" s="201"/>
      <c r="E48" s="201"/>
      <c r="F48" s="201"/>
      <c r="G48" s="256"/>
      <c r="H48" s="201"/>
      <c r="I48" s="9"/>
      <c r="J48" s="89" t="str">
        <f>'1'!J48</f>
        <v>Ikke godkj.</v>
      </c>
      <c r="K48" s="177" t="str">
        <f>'1'!K48</f>
        <v>Godkj.</v>
      </c>
      <c r="L48" s="257"/>
      <c r="M48" s="4" t="str">
        <f>'1'!M48</f>
        <v>Cert</v>
      </c>
      <c r="N48" s="24" t="str">
        <f>'1'!N48</f>
        <v>Plass</v>
      </c>
    </row>
    <row r="49" spans="1:14" ht="24" thickBot="1" x14ac:dyDescent="0.4">
      <c r="A49" s="202" t="str">
        <f>IF(Resultatskj!C3="","",Resultatskj!C3)</f>
        <v/>
      </c>
      <c r="B49" s="202"/>
      <c r="C49" s="202"/>
      <c r="D49" s="202"/>
      <c r="E49" s="202"/>
      <c r="F49" s="202" t="str">
        <f>IF(Resultatskj!C4="","",Resultatskj!C4)</f>
        <v/>
      </c>
      <c r="G49" s="202"/>
      <c r="H49" s="202"/>
      <c r="I49" s="9"/>
      <c r="J49" s="18" t="str">
        <f>IF(OR(M47&lt;M37,M46&lt;M38,M45&lt;M39,M47=""),"X","")</f>
        <v>X</v>
      </c>
      <c r="K49" s="149" t="str">
        <f>IF(AND(M47&gt;=M37,M46&gt;=M38,M45&gt;M39,J49=""),"X","")</f>
        <v/>
      </c>
      <c r="L49" s="150"/>
      <c r="M49" s="84" t="str">
        <f>IF(AND(M47&gt;=575,M46&gt;=311.99,M45&gt;207.99,J49=""),"X","")</f>
        <v/>
      </c>
      <c r="N49" s="47" t="str">
        <f>Resultatskj!A22</f>
        <v>-</v>
      </c>
    </row>
    <row r="50" spans="1:14" x14ac:dyDescent="0.2">
      <c r="A50" s="237" t="s">
        <v>80</v>
      </c>
      <c r="B50" s="237"/>
      <c r="C50" s="237"/>
      <c r="D50" s="237"/>
      <c r="E50" s="237"/>
      <c r="F50" s="237"/>
      <c r="G50" s="237"/>
      <c r="H50" s="237"/>
      <c r="I50" s="9"/>
      <c r="J50" s="197" t="str">
        <f>Resultatskj!L26</f>
        <v>B.Strand 02.06.2015</v>
      </c>
      <c r="K50" s="197"/>
      <c r="L50" s="197"/>
      <c r="M50" s="197"/>
      <c r="N50" s="197"/>
    </row>
    <row r="51" spans="1:14" x14ac:dyDescent="0.2">
      <c r="A51" s="9"/>
      <c r="B51" s="9"/>
      <c r="C51" s="9"/>
      <c r="D51" s="9"/>
      <c r="E51" s="9"/>
      <c r="F51" s="9"/>
      <c r="G51" s="9"/>
      <c r="H51" s="9"/>
      <c r="I51" s="9"/>
      <c r="J51" s="188"/>
      <c r="K51" s="188"/>
      <c r="L51" s="188"/>
      <c r="M51" s="188"/>
      <c r="N51" s="188"/>
    </row>
    <row r="52" spans="1:14" ht="23.25" x14ac:dyDescent="0.35">
      <c r="J52" s="9"/>
      <c r="K52" s="133"/>
      <c r="L52" s="133"/>
      <c r="M52" s="262" t="str">
        <f>IF(AND(M50&gt;=575,M49&gt;=311.99,M48&gt;207.99,J52=""),"X","")</f>
        <v/>
      </c>
      <c r="N52" s="187"/>
    </row>
  </sheetData>
  <mergeCells count="99">
    <mergeCell ref="A50:H50"/>
    <mergeCell ref="C1:E1"/>
    <mergeCell ref="M45:N45"/>
    <mergeCell ref="J45:L45"/>
    <mergeCell ref="K52:L52"/>
    <mergeCell ref="K48:L48"/>
    <mergeCell ref="K49:L49"/>
    <mergeCell ref="E37:H37"/>
    <mergeCell ref="J37:L37"/>
    <mergeCell ref="M52:N52"/>
    <mergeCell ref="A47:H49"/>
    <mergeCell ref="J51:N51"/>
    <mergeCell ref="J50:N50"/>
    <mergeCell ref="J39:L39"/>
    <mergeCell ref="B45:E45"/>
    <mergeCell ref="A46:E46"/>
    <mergeCell ref="J47:L47"/>
    <mergeCell ref="M47:N47"/>
    <mergeCell ref="M46:N46"/>
    <mergeCell ref="A43:E43"/>
    <mergeCell ref="J44:L44"/>
    <mergeCell ref="M44:N44"/>
    <mergeCell ref="B44:E44"/>
    <mergeCell ref="A6:B6"/>
    <mergeCell ref="C6:H6"/>
    <mergeCell ref="I6:J6"/>
    <mergeCell ref="K6:N6"/>
    <mergeCell ref="B16:E16"/>
    <mergeCell ref="I16:N16"/>
    <mergeCell ref="B15:E15"/>
    <mergeCell ref="I15:N15"/>
    <mergeCell ref="A13:E13"/>
    <mergeCell ref="I13:N13"/>
    <mergeCell ref="B14:E14"/>
    <mergeCell ref="I14:N14"/>
    <mergeCell ref="A26:E26"/>
    <mergeCell ref="B29:E29"/>
    <mergeCell ref="A30:E30"/>
    <mergeCell ref="B19:E19"/>
    <mergeCell ref="B20:E20"/>
    <mergeCell ref="B27:E27"/>
    <mergeCell ref="B28:E28"/>
    <mergeCell ref="B23:E23"/>
    <mergeCell ref="A24:E24"/>
    <mergeCell ref="J42:L42"/>
    <mergeCell ref="I35:N35"/>
    <mergeCell ref="I30:N30"/>
    <mergeCell ref="A31:N31"/>
    <mergeCell ref="A32:E32"/>
    <mergeCell ref="B34:E34"/>
    <mergeCell ref="A36:N36"/>
    <mergeCell ref="A37:B37"/>
    <mergeCell ref="C37:D37"/>
    <mergeCell ref="A42:D42"/>
    <mergeCell ref="E42:H42"/>
    <mergeCell ref="J38:L38"/>
    <mergeCell ref="E38:H38"/>
    <mergeCell ref="E41:H41"/>
    <mergeCell ref="A35:E35"/>
    <mergeCell ref="A2:B2"/>
    <mergeCell ref="C2:F2"/>
    <mergeCell ref="I2:K2"/>
    <mergeCell ref="A3:N3"/>
    <mergeCell ref="I5:J5"/>
    <mergeCell ref="A5:B5"/>
    <mergeCell ref="C5:H5"/>
    <mergeCell ref="K5:N5"/>
    <mergeCell ref="F1:N1"/>
    <mergeCell ref="I29:N29"/>
    <mergeCell ref="J46:L46"/>
    <mergeCell ref="C4:H4"/>
    <mergeCell ref="E39:H39"/>
    <mergeCell ref="J41:L41"/>
    <mergeCell ref="J40:L40"/>
    <mergeCell ref="E40:H40"/>
    <mergeCell ref="I34:N34"/>
    <mergeCell ref="K4:N4"/>
    <mergeCell ref="I17:N17"/>
    <mergeCell ref="A12:N12"/>
    <mergeCell ref="B17:E17"/>
    <mergeCell ref="A4:B4"/>
    <mergeCell ref="I4:J4"/>
    <mergeCell ref="B18:E18"/>
    <mergeCell ref="I19:N19"/>
    <mergeCell ref="B21:E21"/>
    <mergeCell ref="I18:N18"/>
    <mergeCell ref="I20:N20"/>
    <mergeCell ref="B33:E33"/>
    <mergeCell ref="I26:N26"/>
    <mergeCell ref="I27:N27"/>
    <mergeCell ref="I33:N33"/>
    <mergeCell ref="I28:N28"/>
    <mergeCell ref="I32:N32"/>
    <mergeCell ref="I21:N21"/>
    <mergeCell ref="I23:N23"/>
    <mergeCell ref="I24:N24"/>
    <mergeCell ref="A25:N25"/>
    <mergeCell ref="B22:E22"/>
    <mergeCell ref="I22:N22"/>
  </mergeCells>
  <phoneticPr fontId="0" type="noConversion"/>
  <pageMargins left="0.51181102362204722" right="0.51181102362204722" top="0.39370078740157483" bottom="0.51181102362204722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Normal="70" zoomScaleSheetLayoutView="100" workbookViewId="0">
      <selection activeCell="C2" sqref="C2:F2"/>
    </sheetView>
  </sheetViews>
  <sheetFormatPr baseColWidth="10" defaultRowHeight="12.75" x14ac:dyDescent="0.2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 x14ac:dyDescent="0.2">
      <c r="A1" s="90"/>
      <c r="B1" s="90"/>
      <c r="C1" s="238"/>
      <c r="D1" s="238"/>
      <c r="E1" s="238"/>
      <c r="F1" s="203" t="s">
        <v>73</v>
      </c>
      <c r="G1" s="203"/>
      <c r="H1" s="203"/>
      <c r="I1" s="203"/>
      <c r="J1" s="203"/>
      <c r="K1" s="203"/>
      <c r="L1" s="203"/>
      <c r="M1" s="203"/>
      <c r="N1" s="203"/>
    </row>
    <row r="2" spans="1:14" ht="26.25" x14ac:dyDescent="0.4">
      <c r="A2" s="140" t="str">
        <f>Resultatskj!K2</f>
        <v>Dato:</v>
      </c>
      <c r="B2" s="180"/>
      <c r="C2" s="207" t="str">
        <f>IF(Resultatskj!L2="","",Resultatskj!L2)</f>
        <v/>
      </c>
      <c r="D2" s="208"/>
      <c r="E2" s="208"/>
      <c r="F2" s="209"/>
      <c r="G2" s="2"/>
      <c r="H2" s="1" t="str">
        <f>Resultatskj!G4</f>
        <v>Gruppe:</v>
      </c>
      <c r="I2" s="204" t="str">
        <f>IF(Resultatskj!H4="","",Resultatskj!H4)</f>
        <v/>
      </c>
      <c r="J2" s="205"/>
      <c r="K2" s="206"/>
      <c r="L2" s="3"/>
      <c r="M2" s="1" t="s">
        <v>78</v>
      </c>
      <c r="N2" s="54" t="str">
        <f>Resultatskj!B8</f>
        <v/>
      </c>
    </row>
    <row r="3" spans="1:14" ht="5.0999999999999996" customHeight="1" thickBot="1" x14ac:dyDescent="0.25">
      <c r="A3" s="241">
        <v>10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ht="15.75" x14ac:dyDescent="0.25">
      <c r="A4" s="219" t="str">
        <f>Resultatskj!A2</f>
        <v>Arrangør:</v>
      </c>
      <c r="B4" s="216"/>
      <c r="C4" s="226" t="str">
        <f>IF(Resultatskj!$C$2="","",Resultatskj!$C$2)</f>
        <v/>
      </c>
      <c r="D4" s="226"/>
      <c r="E4" s="226"/>
      <c r="F4" s="226"/>
      <c r="G4" s="226"/>
      <c r="H4" s="227"/>
      <c r="I4" s="216" t="str">
        <f>Resultatskj!C6</f>
        <v>Hundens navn:</v>
      </c>
      <c r="J4" s="217"/>
      <c r="K4" s="223"/>
      <c r="L4" s="223"/>
      <c r="M4" s="223"/>
      <c r="N4" s="224"/>
    </row>
    <row r="5" spans="1:14" ht="15.75" x14ac:dyDescent="0.25">
      <c r="A5" s="239" t="s">
        <v>1</v>
      </c>
      <c r="B5" s="156"/>
      <c r="C5" s="232"/>
      <c r="D5" s="232"/>
      <c r="E5" s="232"/>
      <c r="F5" s="232"/>
      <c r="G5" s="232"/>
      <c r="H5" s="233"/>
      <c r="I5" s="218" t="str">
        <f>Resultatskj!D6</f>
        <v>Reg.nr.:</v>
      </c>
      <c r="J5" s="156"/>
      <c r="K5" s="232"/>
      <c r="L5" s="232"/>
      <c r="M5" s="232"/>
      <c r="N5" s="242"/>
    </row>
    <row r="6" spans="1:14" ht="16.5" thickBot="1" x14ac:dyDescent="0.3">
      <c r="A6" s="240" t="str">
        <f>Resultatskj!F6</f>
        <v>Klubb:</v>
      </c>
      <c r="B6" s="170"/>
      <c r="C6" s="211"/>
      <c r="D6" s="211"/>
      <c r="E6" s="211"/>
      <c r="F6" s="211"/>
      <c r="G6" s="211"/>
      <c r="H6" s="236"/>
      <c r="I6" s="231" t="str">
        <f>Resultatskj!E6</f>
        <v>Rase:</v>
      </c>
      <c r="J6" s="170"/>
      <c r="K6" s="211"/>
      <c r="L6" s="211"/>
      <c r="M6" s="211"/>
      <c r="N6" s="212"/>
    </row>
    <row r="7" spans="1:14" ht="9.9499999999999993" customHeight="1" thickBot="1" x14ac:dyDescent="0.3">
      <c r="A7" s="73"/>
      <c r="B7" s="74"/>
      <c r="C7" s="75"/>
      <c r="D7" s="75"/>
      <c r="E7" s="75"/>
      <c r="F7" s="75"/>
      <c r="G7" s="75"/>
      <c r="H7" s="75"/>
      <c r="I7" s="73"/>
      <c r="J7" s="74"/>
      <c r="K7" s="75"/>
      <c r="L7" s="75"/>
      <c r="M7" s="75"/>
      <c r="N7" s="75"/>
    </row>
    <row r="8" spans="1:14" ht="3.95" customHeight="1" thickBot="1" x14ac:dyDescent="0.3">
      <c r="A8" s="96"/>
      <c r="B8" s="97"/>
      <c r="C8" s="98"/>
      <c r="D8" s="98"/>
      <c r="E8" s="98"/>
      <c r="F8" s="98"/>
      <c r="G8" s="98"/>
      <c r="H8" s="98"/>
      <c r="I8" s="99"/>
      <c r="J8" s="97"/>
      <c r="K8" s="98"/>
      <c r="L8" s="98"/>
      <c r="M8" s="98"/>
      <c r="N8" s="100"/>
    </row>
    <row r="9" spans="1:14" s="77" customFormat="1" ht="14.25" customHeight="1" thickBot="1" x14ac:dyDescent="0.3">
      <c r="A9" s="101"/>
      <c r="B9" s="85" t="s">
        <v>54</v>
      </c>
      <c r="C9" s="78"/>
      <c r="D9" s="94" t="s">
        <v>74</v>
      </c>
      <c r="E9" s="91"/>
      <c r="F9" s="78"/>
      <c r="G9" s="78"/>
      <c r="H9" s="94" t="s">
        <v>75</v>
      </c>
      <c r="I9" s="91"/>
      <c r="J9" s="76"/>
      <c r="K9" s="94" t="s">
        <v>76</v>
      </c>
      <c r="L9" s="91"/>
      <c r="M9" s="78"/>
      <c r="N9" s="102"/>
    </row>
    <row r="10" spans="1:14" s="77" customFormat="1" ht="3.95" customHeight="1" thickBot="1" x14ac:dyDescent="0.3">
      <c r="A10" s="103"/>
      <c r="B10" s="104"/>
      <c r="C10" s="105"/>
      <c r="D10" s="106"/>
      <c r="E10" s="107"/>
      <c r="F10" s="105"/>
      <c r="G10" s="105"/>
      <c r="H10" s="106"/>
      <c r="I10" s="107"/>
      <c r="J10" s="108"/>
      <c r="K10" s="106"/>
      <c r="L10" s="107"/>
      <c r="M10" s="105"/>
      <c r="N10" s="109"/>
    </row>
    <row r="11" spans="1:14" ht="9.9499999999999993" customHeight="1" x14ac:dyDescent="0.25">
      <c r="A11" s="73"/>
      <c r="B11" s="74"/>
      <c r="C11" s="75"/>
      <c r="D11" s="75"/>
      <c r="E11" s="75"/>
      <c r="F11" s="75"/>
      <c r="G11" s="75"/>
      <c r="H11" s="75"/>
      <c r="I11" s="73"/>
      <c r="J11" s="74"/>
      <c r="K11" s="75"/>
      <c r="L11" s="75"/>
      <c r="M11" s="75"/>
      <c r="N11" s="75"/>
    </row>
    <row r="12" spans="1:14" ht="18.75" thickBot="1" x14ac:dyDescent="0.3">
      <c r="A12" s="193" t="s">
        <v>6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</row>
    <row r="13" spans="1:14" x14ac:dyDescent="0.2">
      <c r="A13" s="234" t="s">
        <v>3</v>
      </c>
      <c r="B13" s="235"/>
      <c r="C13" s="235"/>
      <c r="D13" s="235"/>
      <c r="E13" s="235"/>
      <c r="F13" s="87" t="s">
        <v>16</v>
      </c>
      <c r="G13" s="87" t="s">
        <v>17</v>
      </c>
      <c r="H13" s="87" t="s">
        <v>18</v>
      </c>
      <c r="I13" s="213"/>
      <c r="J13" s="214"/>
      <c r="K13" s="214"/>
      <c r="L13" s="214"/>
      <c r="M13" s="214"/>
      <c r="N13" s="215"/>
    </row>
    <row r="14" spans="1:14" ht="14.25" x14ac:dyDescent="0.2">
      <c r="A14" s="5">
        <v>1</v>
      </c>
      <c r="B14" s="161" t="s">
        <v>9</v>
      </c>
      <c r="C14" s="161"/>
      <c r="D14" s="161"/>
      <c r="E14" s="161"/>
      <c r="F14" s="6">
        <v>3</v>
      </c>
      <c r="G14" s="79"/>
      <c r="H14" s="20" t="str">
        <f>IF(G14="","",IF(G14=0,"I.G.",G14*F14))</f>
        <v/>
      </c>
      <c r="I14" s="220"/>
      <c r="J14" s="221"/>
      <c r="K14" s="221"/>
      <c r="L14" s="221"/>
      <c r="M14" s="221"/>
      <c r="N14" s="222"/>
    </row>
    <row r="15" spans="1:14" ht="14.25" x14ac:dyDescent="0.2">
      <c r="A15" s="5">
        <v>2</v>
      </c>
      <c r="B15" s="161" t="s">
        <v>60</v>
      </c>
      <c r="C15" s="161"/>
      <c r="D15" s="161"/>
      <c r="E15" s="161"/>
      <c r="F15" s="6">
        <v>3</v>
      </c>
      <c r="G15" s="79"/>
      <c r="H15" s="20" t="str">
        <f>IF(G15="","",IF(G15=0,"I.G.",G15*F15))</f>
        <v/>
      </c>
      <c r="I15" s="220"/>
      <c r="J15" s="221"/>
      <c r="K15" s="221"/>
      <c r="L15" s="221"/>
      <c r="M15" s="221"/>
      <c r="N15" s="222"/>
    </row>
    <row r="16" spans="1:14" ht="14.25" x14ac:dyDescent="0.2">
      <c r="A16" s="5">
        <v>3</v>
      </c>
      <c r="B16" s="161" t="s">
        <v>61</v>
      </c>
      <c r="C16" s="161"/>
      <c r="D16" s="161"/>
      <c r="E16" s="161"/>
      <c r="F16" s="6">
        <v>3</v>
      </c>
      <c r="G16" s="79"/>
      <c r="H16" s="20" t="str">
        <f>IF(G16="","",IF(G16=0,"I.G.",G16*F16))</f>
        <v/>
      </c>
      <c r="I16" s="220"/>
      <c r="J16" s="221"/>
      <c r="K16" s="221"/>
      <c r="L16" s="221"/>
      <c r="M16" s="221"/>
      <c r="N16" s="222"/>
    </row>
    <row r="17" spans="1:14" ht="14.25" x14ac:dyDescent="0.2">
      <c r="A17" s="5">
        <v>4</v>
      </c>
      <c r="B17" s="161" t="s">
        <v>62</v>
      </c>
      <c r="C17" s="161"/>
      <c r="D17" s="161"/>
      <c r="E17" s="161"/>
      <c r="F17" s="6">
        <v>3</v>
      </c>
      <c r="G17" s="79"/>
      <c r="H17" s="20" t="str">
        <f t="shared" ref="H17:H23" si="0">IF(G17="","",IF(G17=0,"I.G.",G17*F17))</f>
        <v/>
      </c>
      <c r="I17" s="220"/>
      <c r="J17" s="221"/>
      <c r="K17" s="221"/>
      <c r="L17" s="221"/>
      <c r="M17" s="221"/>
      <c r="N17" s="222"/>
    </row>
    <row r="18" spans="1:14" ht="14.25" x14ac:dyDescent="0.2">
      <c r="A18" s="5">
        <v>5</v>
      </c>
      <c r="B18" s="161" t="s">
        <v>63</v>
      </c>
      <c r="C18" s="161"/>
      <c r="D18" s="161"/>
      <c r="E18" s="161"/>
      <c r="F18" s="6">
        <v>2</v>
      </c>
      <c r="G18" s="79"/>
      <c r="H18" s="20" t="str">
        <f t="shared" si="0"/>
        <v/>
      </c>
      <c r="I18" s="220"/>
      <c r="J18" s="221"/>
      <c r="K18" s="221"/>
      <c r="L18" s="221"/>
      <c r="M18" s="221"/>
      <c r="N18" s="222"/>
    </row>
    <row r="19" spans="1:14" ht="14.25" x14ac:dyDescent="0.2">
      <c r="A19" s="5">
        <v>6</v>
      </c>
      <c r="B19" s="161" t="s">
        <v>65</v>
      </c>
      <c r="C19" s="161"/>
      <c r="D19" s="161"/>
      <c r="E19" s="161"/>
      <c r="F19" s="6">
        <v>3</v>
      </c>
      <c r="G19" s="79"/>
      <c r="H19" s="20" t="str">
        <f t="shared" si="0"/>
        <v/>
      </c>
      <c r="I19" s="220"/>
      <c r="J19" s="221"/>
      <c r="K19" s="221"/>
      <c r="L19" s="221"/>
      <c r="M19" s="221"/>
      <c r="N19" s="222"/>
    </row>
    <row r="20" spans="1:14" ht="14.25" x14ac:dyDescent="0.2">
      <c r="A20" s="5">
        <v>7</v>
      </c>
      <c r="B20" s="161" t="s">
        <v>66</v>
      </c>
      <c r="C20" s="161"/>
      <c r="D20" s="161"/>
      <c r="E20" s="161"/>
      <c r="F20" s="6">
        <v>3</v>
      </c>
      <c r="G20" s="79"/>
      <c r="H20" s="20" t="str">
        <f t="shared" si="0"/>
        <v/>
      </c>
      <c r="I20" s="220"/>
      <c r="J20" s="221"/>
      <c r="K20" s="221"/>
      <c r="L20" s="221"/>
      <c r="M20" s="221"/>
      <c r="N20" s="222"/>
    </row>
    <row r="21" spans="1:14" ht="14.25" x14ac:dyDescent="0.2">
      <c r="A21" s="5">
        <v>8</v>
      </c>
      <c r="B21" s="161" t="s">
        <v>64</v>
      </c>
      <c r="C21" s="161"/>
      <c r="D21" s="161"/>
      <c r="E21" s="161"/>
      <c r="F21" s="6">
        <v>2</v>
      </c>
      <c r="G21" s="79"/>
      <c r="H21" s="20" t="str">
        <f t="shared" si="0"/>
        <v/>
      </c>
      <c r="I21" s="220"/>
      <c r="J21" s="221"/>
      <c r="K21" s="221"/>
      <c r="L21" s="221"/>
      <c r="M21" s="221"/>
      <c r="N21" s="222"/>
    </row>
    <row r="22" spans="1:14" ht="14.25" x14ac:dyDescent="0.2">
      <c r="A22" s="5">
        <v>9</v>
      </c>
      <c r="B22" s="161" t="s">
        <v>67</v>
      </c>
      <c r="C22" s="161"/>
      <c r="D22" s="161"/>
      <c r="E22" s="161"/>
      <c r="F22" s="6">
        <v>2</v>
      </c>
      <c r="G22" s="79"/>
      <c r="H22" s="20" t="str">
        <f t="shared" si="0"/>
        <v/>
      </c>
      <c r="I22" s="220"/>
      <c r="J22" s="221"/>
      <c r="K22" s="221"/>
      <c r="L22" s="221"/>
      <c r="M22" s="221"/>
      <c r="N22" s="222"/>
    </row>
    <row r="23" spans="1:14" ht="14.25" x14ac:dyDescent="0.2">
      <c r="A23" s="5">
        <v>10</v>
      </c>
      <c r="B23" s="161" t="s">
        <v>58</v>
      </c>
      <c r="C23" s="161"/>
      <c r="D23" s="161"/>
      <c r="E23" s="161"/>
      <c r="F23" s="6">
        <v>2</v>
      </c>
      <c r="G23" s="79"/>
      <c r="H23" s="20" t="str">
        <f t="shared" si="0"/>
        <v/>
      </c>
      <c r="I23" s="220"/>
      <c r="J23" s="221"/>
      <c r="K23" s="221"/>
      <c r="L23" s="221"/>
      <c r="M23" s="221"/>
      <c r="N23" s="222"/>
    </row>
    <row r="24" spans="1:14" ht="16.5" thickBot="1" x14ac:dyDescent="0.3">
      <c r="A24" s="185" t="s">
        <v>4</v>
      </c>
      <c r="B24" s="186"/>
      <c r="C24" s="186"/>
      <c r="D24" s="186"/>
      <c r="E24" s="186"/>
      <c r="F24" s="7">
        <f>SUM(F14:F23)</f>
        <v>26</v>
      </c>
      <c r="G24" s="8"/>
      <c r="H24" s="72">
        <f>SUM(H14:H23)</f>
        <v>0</v>
      </c>
      <c r="I24" s="164"/>
      <c r="J24" s="165"/>
      <c r="K24" s="165"/>
      <c r="L24" s="165"/>
      <c r="M24" s="165"/>
      <c r="N24" s="166"/>
    </row>
    <row r="25" spans="1:14" ht="18.75" thickBot="1" x14ac:dyDescent="0.3">
      <c r="A25" s="193" t="s">
        <v>5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</row>
    <row r="26" spans="1:14" x14ac:dyDescent="0.2">
      <c r="A26" s="167" t="s">
        <v>3</v>
      </c>
      <c r="B26" s="168"/>
      <c r="C26" s="168"/>
      <c r="D26" s="168"/>
      <c r="E26" s="168"/>
      <c r="F26" s="48" t="s">
        <v>16</v>
      </c>
      <c r="G26" s="48" t="s">
        <v>17</v>
      </c>
      <c r="H26" s="48" t="s">
        <v>18</v>
      </c>
      <c r="I26" s="158"/>
      <c r="J26" s="160"/>
      <c r="K26" s="160"/>
      <c r="L26" s="160"/>
      <c r="M26" s="160"/>
      <c r="N26" s="210"/>
    </row>
    <row r="27" spans="1:14" ht="14.25" x14ac:dyDescent="0.2">
      <c r="A27" s="5">
        <v>11</v>
      </c>
      <c r="B27" s="161" t="s">
        <v>68</v>
      </c>
      <c r="C27" s="161"/>
      <c r="D27" s="161"/>
      <c r="E27" s="161"/>
      <c r="F27" s="6">
        <v>10</v>
      </c>
      <c r="G27" s="79"/>
      <c r="H27" s="20" t="str">
        <f>IF(G27="","",IF(G27=0,"I.G.",G27*F27))</f>
        <v/>
      </c>
      <c r="I27" s="220"/>
      <c r="J27" s="221"/>
      <c r="K27" s="221"/>
      <c r="L27" s="221"/>
      <c r="M27" s="221"/>
      <c r="N27" s="222"/>
    </row>
    <row r="28" spans="1:14" ht="14.25" x14ac:dyDescent="0.2">
      <c r="A28" s="5">
        <v>12</v>
      </c>
      <c r="B28" s="140" t="s">
        <v>69</v>
      </c>
      <c r="C28" s="180"/>
      <c r="D28" s="180"/>
      <c r="E28" s="181"/>
      <c r="F28" s="6">
        <v>5</v>
      </c>
      <c r="G28" s="79"/>
      <c r="H28" s="20" t="str">
        <f>IF(G28="","",IF(G28=0,"I.G.",G28*F28))</f>
        <v/>
      </c>
      <c r="I28" s="189"/>
      <c r="J28" s="190"/>
      <c r="K28" s="190"/>
      <c r="L28" s="190"/>
      <c r="M28" s="190"/>
      <c r="N28" s="191"/>
    </row>
    <row r="29" spans="1:14" ht="14.25" x14ac:dyDescent="0.2">
      <c r="A29" s="5">
        <v>13</v>
      </c>
      <c r="B29" s="140" t="s">
        <v>19</v>
      </c>
      <c r="C29" s="180"/>
      <c r="D29" s="180"/>
      <c r="E29" s="181"/>
      <c r="F29" s="6">
        <v>24</v>
      </c>
      <c r="G29" s="79"/>
      <c r="H29" s="20" t="str">
        <f>IF(G29="","",IF(G29=0,"I.G.",G29*F29))</f>
        <v/>
      </c>
      <c r="I29" s="189"/>
      <c r="J29" s="190"/>
      <c r="K29" s="190"/>
      <c r="L29" s="190"/>
      <c r="M29" s="190"/>
      <c r="N29" s="191"/>
    </row>
    <row r="30" spans="1:14" ht="16.5" thickBot="1" x14ac:dyDescent="0.3">
      <c r="A30" s="185" t="s">
        <v>7</v>
      </c>
      <c r="B30" s="186"/>
      <c r="C30" s="186"/>
      <c r="D30" s="186"/>
      <c r="E30" s="186"/>
      <c r="F30" s="7">
        <f>SUM(F27:F29)</f>
        <v>39</v>
      </c>
      <c r="G30" s="8"/>
      <c r="H30" s="72" t="str">
        <f>IF(AND(H27="",H28="",H29=""),"",SUM(H27:H29))</f>
        <v/>
      </c>
      <c r="I30" s="164"/>
      <c r="J30" s="165"/>
      <c r="K30" s="165"/>
      <c r="L30" s="165"/>
      <c r="M30" s="165"/>
      <c r="N30" s="166"/>
    </row>
    <row r="31" spans="1:14" ht="18.75" thickBot="1" x14ac:dyDescent="0.3">
      <c r="A31" s="193" t="s">
        <v>15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</row>
    <row r="32" spans="1:14" x14ac:dyDescent="0.2">
      <c r="A32" s="182" t="str">
        <f>$A$13</f>
        <v>Øvelser:</v>
      </c>
      <c r="B32" s="168"/>
      <c r="C32" s="168"/>
      <c r="D32" s="168"/>
      <c r="E32" s="168"/>
      <c r="F32" s="48" t="s">
        <v>16</v>
      </c>
      <c r="G32" s="48" t="s">
        <v>17</v>
      </c>
      <c r="H32" s="48" t="s">
        <v>18</v>
      </c>
      <c r="I32" s="158"/>
      <c r="J32" s="160"/>
      <c r="K32" s="160"/>
      <c r="L32" s="160"/>
      <c r="M32" s="160"/>
      <c r="N32" s="210"/>
    </row>
    <row r="33" spans="1:14" ht="14.25" x14ac:dyDescent="0.2">
      <c r="A33" s="5">
        <v>11</v>
      </c>
      <c r="B33" s="161" t="s">
        <v>68</v>
      </c>
      <c r="C33" s="161"/>
      <c r="D33" s="161"/>
      <c r="E33" s="161"/>
      <c r="F33" s="6">
        <v>10</v>
      </c>
      <c r="G33" s="79"/>
      <c r="H33" s="20" t="str">
        <f>IF(G33="","",IF(G33=0,"I.G.",G33*F33))</f>
        <v/>
      </c>
      <c r="I33" s="220"/>
      <c r="J33" s="221"/>
      <c r="K33" s="221"/>
      <c r="L33" s="221"/>
      <c r="M33" s="221"/>
      <c r="N33" s="222"/>
    </row>
    <row r="34" spans="1:14" ht="14.25" x14ac:dyDescent="0.2">
      <c r="A34" s="5">
        <v>12</v>
      </c>
      <c r="B34" s="161" t="s">
        <v>20</v>
      </c>
      <c r="C34" s="161"/>
      <c r="D34" s="161"/>
      <c r="E34" s="161"/>
      <c r="F34" s="6">
        <v>29</v>
      </c>
      <c r="G34" s="79"/>
      <c r="H34" s="20" t="str">
        <f>IF(G34="","",IF(G34=0,"I.G.",G34*F34))</f>
        <v/>
      </c>
      <c r="I34" s="220"/>
      <c r="J34" s="221"/>
      <c r="K34" s="221"/>
      <c r="L34" s="221"/>
      <c r="M34" s="221"/>
      <c r="N34" s="222"/>
    </row>
    <row r="35" spans="1:14" ht="16.5" thickBot="1" x14ac:dyDescent="0.3">
      <c r="A35" s="185" t="s">
        <v>7</v>
      </c>
      <c r="B35" s="186"/>
      <c r="C35" s="186"/>
      <c r="D35" s="186"/>
      <c r="E35" s="186"/>
      <c r="F35" s="7">
        <f>SUM(F33:F34)</f>
        <v>39</v>
      </c>
      <c r="G35" s="8"/>
      <c r="H35" s="72" t="str">
        <f>IF(AND(H33="",H34=""),"",SUM(H33:H34))</f>
        <v/>
      </c>
      <c r="I35" s="164"/>
      <c r="J35" s="165"/>
      <c r="K35" s="165"/>
      <c r="L35" s="165"/>
      <c r="M35" s="165"/>
      <c r="N35" s="166"/>
    </row>
    <row r="36" spans="1:14" ht="18.75" customHeight="1" thickBot="1" x14ac:dyDescent="0.3">
      <c r="A36" s="193" t="s">
        <v>8</v>
      </c>
      <c r="B36" s="194"/>
      <c r="C36" s="194"/>
      <c r="D36" s="194"/>
      <c r="E36" s="194"/>
      <c r="F36" s="194"/>
      <c r="G36" s="194"/>
      <c r="H36" s="194"/>
      <c r="I36" s="194"/>
      <c r="J36" s="194" t="s">
        <v>22</v>
      </c>
      <c r="K36" s="194"/>
      <c r="L36" s="194"/>
      <c r="M36" s="194">
        <v>300</v>
      </c>
      <c r="N36" s="194" t="s">
        <v>24</v>
      </c>
    </row>
    <row r="37" spans="1:14" x14ac:dyDescent="0.2">
      <c r="A37" s="183" t="s">
        <v>13</v>
      </c>
      <c r="B37" s="184"/>
      <c r="C37" s="138" t="s">
        <v>12</v>
      </c>
      <c r="D37" s="184"/>
      <c r="E37" s="177" t="s">
        <v>14</v>
      </c>
      <c r="F37" s="178"/>
      <c r="G37" s="178"/>
      <c r="H37" s="179"/>
      <c r="I37" s="9"/>
      <c r="J37" s="167" t="s">
        <v>22</v>
      </c>
      <c r="K37" s="192"/>
      <c r="L37" s="192"/>
      <c r="M37" s="64">
        <v>325</v>
      </c>
      <c r="N37" s="65" t="s">
        <v>24</v>
      </c>
    </row>
    <row r="38" spans="1:14" x14ac:dyDescent="0.2">
      <c r="A38" s="57" t="s">
        <v>10</v>
      </c>
      <c r="B38" s="80">
        <v>0</v>
      </c>
      <c r="C38" s="10" t="s">
        <v>11</v>
      </c>
      <c r="D38" s="80">
        <v>0</v>
      </c>
      <c r="E38" s="155">
        <f>SUM(B38,D38)</f>
        <v>0</v>
      </c>
      <c r="F38" s="156"/>
      <c r="G38" s="156"/>
      <c r="H38" s="157"/>
      <c r="I38" s="9"/>
      <c r="J38" s="195" t="s">
        <v>23</v>
      </c>
      <c r="K38" s="156"/>
      <c r="L38" s="163"/>
      <c r="M38" s="11">
        <v>195</v>
      </c>
      <c r="N38" s="12" t="s">
        <v>24</v>
      </c>
    </row>
    <row r="39" spans="1:14" x14ac:dyDescent="0.2">
      <c r="A39" s="57" t="s">
        <v>11</v>
      </c>
      <c r="B39" s="80">
        <v>0</v>
      </c>
      <c r="C39" s="10" t="s">
        <v>10</v>
      </c>
      <c r="D39" s="80">
        <v>0</v>
      </c>
      <c r="E39" s="155">
        <f>SUM(B39,D39)</f>
        <v>0</v>
      </c>
      <c r="F39" s="156"/>
      <c r="G39" s="156"/>
      <c r="H39" s="157"/>
      <c r="I39" s="9"/>
      <c r="J39" s="162" t="s">
        <v>72</v>
      </c>
      <c r="K39" s="156"/>
      <c r="L39" s="163"/>
      <c r="M39" s="11">
        <v>130</v>
      </c>
      <c r="N39" s="12" t="s">
        <v>24</v>
      </c>
    </row>
    <row r="40" spans="1:14" x14ac:dyDescent="0.2">
      <c r="A40" s="58" t="s">
        <v>70</v>
      </c>
      <c r="B40" s="81">
        <v>0</v>
      </c>
      <c r="C40" s="59" t="s">
        <v>11</v>
      </c>
      <c r="D40" s="81">
        <v>0</v>
      </c>
      <c r="E40" s="155">
        <f>SUM(B40,D40)</f>
        <v>0</v>
      </c>
      <c r="F40" s="156"/>
      <c r="G40" s="156"/>
      <c r="H40" s="157"/>
      <c r="I40" s="9"/>
      <c r="J40" s="196" t="s">
        <v>71</v>
      </c>
      <c r="K40" s="156"/>
      <c r="L40" s="163"/>
      <c r="M40" s="66">
        <v>575</v>
      </c>
      <c r="N40" s="67" t="s">
        <v>24</v>
      </c>
    </row>
    <row r="41" spans="1:14" x14ac:dyDescent="0.2">
      <c r="A41" s="58" t="s">
        <v>11</v>
      </c>
      <c r="B41" s="81">
        <v>0</v>
      </c>
      <c r="C41" s="59" t="s">
        <v>57</v>
      </c>
      <c r="D41" s="81">
        <v>0</v>
      </c>
      <c r="E41" s="155">
        <f>SUM(B41,D41)</f>
        <v>0</v>
      </c>
      <c r="F41" s="156"/>
      <c r="G41" s="156"/>
      <c r="H41" s="157"/>
      <c r="I41" s="9"/>
      <c r="J41" s="195" t="s">
        <v>23</v>
      </c>
      <c r="K41" s="156"/>
      <c r="L41" s="163"/>
      <c r="M41" s="11">
        <v>312</v>
      </c>
      <c r="N41" s="12" t="s">
        <v>24</v>
      </c>
    </row>
    <row r="42" spans="1:14" ht="13.5" thickBot="1" x14ac:dyDescent="0.25">
      <c r="A42" s="174" t="s">
        <v>36</v>
      </c>
      <c r="B42" s="175"/>
      <c r="C42" s="175"/>
      <c r="D42" s="176"/>
      <c r="E42" s="229">
        <f>SUM(E38:H41)</f>
        <v>0</v>
      </c>
      <c r="F42" s="170"/>
      <c r="G42" s="170"/>
      <c r="H42" s="230"/>
      <c r="I42" s="19"/>
      <c r="J42" s="169" t="s">
        <v>72</v>
      </c>
      <c r="K42" s="170"/>
      <c r="L42" s="171"/>
      <c r="M42" s="13">
        <v>208</v>
      </c>
      <c r="N42" s="14" t="s">
        <v>24</v>
      </c>
    </row>
    <row r="43" spans="1:14" ht="13.5" thickBot="1" x14ac:dyDescent="0.25">
      <c r="A43" s="167" t="s">
        <v>3</v>
      </c>
      <c r="B43" s="168"/>
      <c r="C43" s="168"/>
      <c r="D43" s="168"/>
      <c r="E43" s="168"/>
      <c r="F43" s="48" t="s">
        <v>16</v>
      </c>
      <c r="G43" s="48" t="s">
        <v>17</v>
      </c>
      <c r="H43" s="55" t="s">
        <v>18</v>
      </c>
      <c r="I43" s="9"/>
      <c r="J43" s="19"/>
      <c r="K43" s="19"/>
      <c r="L43" s="19"/>
      <c r="M43" s="19"/>
      <c r="N43" s="19"/>
    </row>
    <row r="44" spans="1:14" ht="14.25" x14ac:dyDescent="0.2">
      <c r="A44" s="5">
        <v>11</v>
      </c>
      <c r="B44" s="161" t="s">
        <v>68</v>
      </c>
      <c r="C44" s="161"/>
      <c r="D44" s="161"/>
      <c r="E44" s="161"/>
      <c r="F44" s="6">
        <v>10</v>
      </c>
      <c r="G44" s="79"/>
      <c r="H44" s="21" t="str">
        <f>IF(G44="","",IF(G44=0,"I.G.",G44*F44))</f>
        <v/>
      </c>
      <c r="I44" s="9"/>
      <c r="J44" s="137"/>
      <c r="K44" s="160"/>
      <c r="L44" s="160"/>
      <c r="M44" s="158" t="s">
        <v>18</v>
      </c>
      <c r="N44" s="159"/>
    </row>
    <row r="45" spans="1:14" ht="14.25" x14ac:dyDescent="0.2">
      <c r="A45" s="5">
        <v>12</v>
      </c>
      <c r="B45" s="161" t="s">
        <v>21</v>
      </c>
      <c r="C45" s="161"/>
      <c r="D45" s="161"/>
      <c r="E45" s="161"/>
      <c r="F45" s="6">
        <v>29</v>
      </c>
      <c r="G45" s="79"/>
      <c r="H45" s="21" t="str">
        <f>IF(G45="","",IF(G45=0,"I.G.",G45*F45))</f>
        <v/>
      </c>
      <c r="I45" s="9"/>
      <c r="J45" s="139" t="s">
        <v>26</v>
      </c>
      <c r="K45" s="228"/>
      <c r="L45" s="228"/>
      <c r="M45" s="151">
        <f>H24</f>
        <v>0</v>
      </c>
      <c r="N45" s="152"/>
    </row>
    <row r="46" spans="1:14" ht="16.5" thickBot="1" x14ac:dyDescent="0.3">
      <c r="A46" s="185" t="s">
        <v>7</v>
      </c>
      <c r="B46" s="186"/>
      <c r="C46" s="186"/>
      <c r="D46" s="186"/>
      <c r="E46" s="186"/>
      <c r="F46" s="7">
        <f>SUM(F44:F45)</f>
        <v>39</v>
      </c>
      <c r="G46" s="8"/>
      <c r="H46" s="15" t="str">
        <f>IF(AND(H44="",H45=""),"",SUM(H44:H45))</f>
        <v/>
      </c>
      <c r="I46" s="9"/>
      <c r="J46" s="139" t="s">
        <v>27</v>
      </c>
      <c r="K46" s="228"/>
      <c r="L46" s="228"/>
      <c r="M46" s="153" t="str">
        <f>IF(Resultatskj!H4="Rundering",H35,IF(Resultatskj!H4="Spor",H30,IF(Resultatskj!H4="Rapport",H46,"")))</f>
        <v/>
      </c>
      <c r="N46" s="154"/>
    </row>
    <row r="47" spans="1:14" ht="16.5" thickBot="1" x14ac:dyDescent="0.3">
      <c r="A47" s="200"/>
      <c r="B47" s="200"/>
      <c r="C47" s="200"/>
      <c r="D47" s="200"/>
      <c r="E47" s="200"/>
      <c r="F47" s="200"/>
      <c r="G47" s="200"/>
      <c r="H47" s="200"/>
      <c r="I47" s="9"/>
      <c r="J47" s="143" t="s">
        <v>25</v>
      </c>
      <c r="K47" s="165"/>
      <c r="L47" s="225"/>
      <c r="M47" s="198" t="str">
        <f>IF(M45=0,"",SUM(M45:N46))</f>
        <v/>
      </c>
      <c r="N47" s="199"/>
    </row>
    <row r="48" spans="1:14" ht="20.100000000000001" customHeight="1" x14ac:dyDescent="0.2">
      <c r="A48" s="201"/>
      <c r="B48" s="201"/>
      <c r="C48" s="201"/>
      <c r="D48" s="201"/>
      <c r="E48" s="201"/>
      <c r="F48" s="201"/>
      <c r="G48" s="201"/>
      <c r="H48" s="201"/>
      <c r="I48" s="9"/>
      <c r="J48" s="95" t="s">
        <v>28</v>
      </c>
      <c r="K48" s="172" t="s">
        <v>30</v>
      </c>
      <c r="L48" s="173"/>
      <c r="M48" s="16" t="s">
        <v>49</v>
      </c>
      <c r="N48" s="17" t="s">
        <v>29</v>
      </c>
    </row>
    <row r="49" spans="1:14" ht="24" thickBot="1" x14ac:dyDescent="0.4">
      <c r="A49" s="202"/>
      <c r="B49" s="202"/>
      <c r="C49" s="202"/>
      <c r="D49" s="202"/>
      <c r="E49" s="202"/>
      <c r="F49" s="202"/>
      <c r="G49" s="202"/>
      <c r="H49" s="202"/>
      <c r="I49" s="9"/>
      <c r="J49" s="18" t="str">
        <f>IF(OR(M47&lt;M37,M46&lt;M38,M45&lt;M39,M47=""),"X","")</f>
        <v>X</v>
      </c>
      <c r="K49" s="149" t="str">
        <f>IF(AND(M47&gt;=M37,M46&gt;=M38,M45&gt;M39,J49=""),"X","")</f>
        <v/>
      </c>
      <c r="L49" s="150"/>
      <c r="M49" s="83" t="str">
        <f>IF(AND(M47&gt;=575,M46&gt;=311.99,M45&gt;207.99,J49=""),"X","")</f>
        <v/>
      </c>
      <c r="N49" s="47" t="str">
        <f>Resultatskj!A8</f>
        <v>-</v>
      </c>
    </row>
    <row r="50" spans="1:14" x14ac:dyDescent="0.2">
      <c r="A50" s="237" t="s">
        <v>80</v>
      </c>
      <c r="B50" s="237"/>
      <c r="C50" s="237"/>
      <c r="D50" s="237"/>
      <c r="E50" s="237"/>
      <c r="F50" s="237"/>
      <c r="G50" s="237"/>
      <c r="H50" s="237"/>
      <c r="I50" s="9"/>
      <c r="J50" s="197" t="s">
        <v>56</v>
      </c>
      <c r="K50" s="197"/>
      <c r="L50" s="197"/>
      <c r="M50" s="197"/>
      <c r="N50" s="197"/>
    </row>
    <row r="51" spans="1:14" x14ac:dyDescent="0.2">
      <c r="A51" s="9"/>
      <c r="B51" s="9"/>
      <c r="C51" s="9"/>
      <c r="D51" s="9"/>
      <c r="E51" s="9"/>
      <c r="F51" s="9"/>
      <c r="G51" s="9"/>
      <c r="H51" s="9"/>
      <c r="I51" s="9"/>
      <c r="J51" s="188" t="str">
        <f>Resultatskj!L26</f>
        <v>B.Strand 02.06.2015</v>
      </c>
      <c r="K51" s="188"/>
      <c r="L51" s="188"/>
      <c r="M51" s="188"/>
      <c r="N51" s="188"/>
    </row>
    <row r="52" spans="1:14" x14ac:dyDescent="0.2">
      <c r="J52" s="9"/>
      <c r="K52" s="9"/>
      <c r="L52" s="9"/>
      <c r="M52" s="187"/>
      <c r="N52" s="187"/>
    </row>
  </sheetData>
  <mergeCells count="98">
    <mergeCell ref="A50:H50"/>
    <mergeCell ref="C1:E1"/>
    <mergeCell ref="A2:B2"/>
    <mergeCell ref="A5:B5"/>
    <mergeCell ref="A6:B6"/>
    <mergeCell ref="A30:E30"/>
    <mergeCell ref="A35:E35"/>
    <mergeCell ref="B33:E33"/>
    <mergeCell ref="B34:E34"/>
    <mergeCell ref="A3:N3"/>
    <mergeCell ref="K5:N5"/>
    <mergeCell ref="B23:E23"/>
    <mergeCell ref="I23:N23"/>
    <mergeCell ref="B21:E21"/>
    <mergeCell ref="I21:N21"/>
    <mergeCell ref="B22:E22"/>
    <mergeCell ref="I22:N22"/>
    <mergeCell ref="I6:J6"/>
    <mergeCell ref="C5:H5"/>
    <mergeCell ref="A13:E13"/>
    <mergeCell ref="I14:N14"/>
    <mergeCell ref="B14:E14"/>
    <mergeCell ref="C6:H6"/>
    <mergeCell ref="I15:N15"/>
    <mergeCell ref="B16:E16"/>
    <mergeCell ref="B17:E17"/>
    <mergeCell ref="I17:N17"/>
    <mergeCell ref="B20:E20"/>
    <mergeCell ref="I20:N20"/>
    <mergeCell ref="K4:N4"/>
    <mergeCell ref="J47:L47"/>
    <mergeCell ref="C4:H4"/>
    <mergeCell ref="A25:N25"/>
    <mergeCell ref="A12:N12"/>
    <mergeCell ref="I35:N35"/>
    <mergeCell ref="I34:N34"/>
    <mergeCell ref="J45:L45"/>
    <mergeCell ref="J46:L46"/>
    <mergeCell ref="I29:N29"/>
    <mergeCell ref="I26:N26"/>
    <mergeCell ref="A46:E46"/>
    <mergeCell ref="I33:N33"/>
    <mergeCell ref="E42:H42"/>
    <mergeCell ref="I16:N16"/>
    <mergeCell ref="I19:N19"/>
    <mergeCell ref="F1:N1"/>
    <mergeCell ref="I2:K2"/>
    <mergeCell ref="C2:F2"/>
    <mergeCell ref="I32:N32"/>
    <mergeCell ref="A31:N31"/>
    <mergeCell ref="I30:N30"/>
    <mergeCell ref="K6:N6"/>
    <mergeCell ref="I13:N13"/>
    <mergeCell ref="I4:J4"/>
    <mergeCell ref="I5:J5"/>
    <mergeCell ref="A4:B4"/>
    <mergeCell ref="I27:N27"/>
    <mergeCell ref="B15:E15"/>
    <mergeCell ref="I18:N18"/>
    <mergeCell ref="B18:E18"/>
    <mergeCell ref="B19:E19"/>
    <mergeCell ref="M52:N52"/>
    <mergeCell ref="J51:N51"/>
    <mergeCell ref="I28:N28"/>
    <mergeCell ref="E41:H41"/>
    <mergeCell ref="J37:L37"/>
    <mergeCell ref="A36:N36"/>
    <mergeCell ref="J38:L38"/>
    <mergeCell ref="J40:L40"/>
    <mergeCell ref="J50:N50"/>
    <mergeCell ref="M47:N47"/>
    <mergeCell ref="J41:L41"/>
    <mergeCell ref="B45:E45"/>
    <mergeCell ref="E39:H39"/>
    <mergeCell ref="E40:H40"/>
    <mergeCell ref="A47:H49"/>
    <mergeCell ref="A43:E43"/>
    <mergeCell ref="B27:E27"/>
    <mergeCell ref="I24:N24"/>
    <mergeCell ref="A26:E26"/>
    <mergeCell ref="J42:L42"/>
    <mergeCell ref="K48:L48"/>
    <mergeCell ref="A42:D42"/>
    <mergeCell ref="E37:H37"/>
    <mergeCell ref="B28:E28"/>
    <mergeCell ref="B29:E29"/>
    <mergeCell ref="A32:E32"/>
    <mergeCell ref="A37:B37"/>
    <mergeCell ref="C37:D37"/>
    <mergeCell ref="A24:E24"/>
    <mergeCell ref="K49:L49"/>
    <mergeCell ref="M45:N45"/>
    <mergeCell ref="M46:N46"/>
    <mergeCell ref="E38:H38"/>
    <mergeCell ref="M44:N44"/>
    <mergeCell ref="J44:L44"/>
    <mergeCell ref="B44:E44"/>
    <mergeCell ref="J39:L39"/>
  </mergeCells>
  <phoneticPr fontId="0" type="noConversion"/>
  <pageMargins left="0.51181102362204722" right="0.51181102362204722" top="0.39370078740157483" bottom="0.51181102362204722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Normal="70" zoomScaleSheetLayoutView="85" workbookViewId="0">
      <selection activeCell="C2" sqref="C2:D2"/>
    </sheetView>
  </sheetViews>
  <sheetFormatPr baseColWidth="10" defaultRowHeight="12.75" x14ac:dyDescent="0.2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 x14ac:dyDescent="0.2">
      <c r="A1" s="90"/>
      <c r="B1" s="90"/>
      <c r="C1" s="238"/>
      <c r="D1" s="238"/>
      <c r="E1" s="238"/>
      <c r="F1" s="203" t="str">
        <f>'1'!F1:P1</f>
        <v>Kl. A - DOMMERPROTOKOLL</v>
      </c>
      <c r="G1" s="203"/>
      <c r="H1" s="203"/>
      <c r="I1" s="203"/>
      <c r="J1" s="203"/>
      <c r="K1" s="203"/>
      <c r="L1" s="203"/>
      <c r="M1" s="203"/>
      <c r="N1" s="203"/>
    </row>
    <row r="2" spans="1:14" ht="26.25" x14ac:dyDescent="0.4">
      <c r="A2" s="140" t="str">
        <f>'1'!A2:B2</f>
        <v>Dato:</v>
      </c>
      <c r="B2" s="180"/>
      <c r="C2" s="207" t="str">
        <f>IF(Resultatskj!L2="","",Resultatskj!L2)</f>
        <v/>
      </c>
      <c r="D2" s="208"/>
      <c r="E2" s="208"/>
      <c r="F2" s="209"/>
      <c r="G2" s="2"/>
      <c r="H2" s="1" t="str">
        <f>'1'!H2</f>
        <v>Gruppe:</v>
      </c>
      <c r="I2" s="204" t="str">
        <f>IF(Resultatskj!H4="","",Resultatskj!H4)</f>
        <v/>
      </c>
      <c r="J2" s="205"/>
      <c r="K2" s="206"/>
      <c r="L2" s="3"/>
      <c r="M2" s="1" t="s">
        <v>78</v>
      </c>
      <c r="N2" s="54" t="str">
        <f>Resultatskj!B9</f>
        <v/>
      </c>
    </row>
    <row r="3" spans="1:14" ht="5.0999999999999996" customHeight="1" thickBot="1" x14ac:dyDescent="0.25">
      <c r="A3" s="241">
        <v>10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ht="15.75" x14ac:dyDescent="0.25">
      <c r="A4" s="219" t="str">
        <f>'1'!A4:B4</f>
        <v>Arrangør:</v>
      </c>
      <c r="B4" s="216"/>
      <c r="C4" s="226" t="str">
        <f>IF(Resultatskj!$C$2="","",Resultatskj!$C$2)</f>
        <v/>
      </c>
      <c r="D4" s="226"/>
      <c r="E4" s="226"/>
      <c r="F4" s="226"/>
      <c r="G4" s="226"/>
      <c r="H4" s="227"/>
      <c r="I4" s="216" t="str">
        <f>'1'!I4:J4</f>
        <v>Hundens navn:</v>
      </c>
      <c r="J4" s="217"/>
      <c r="K4" s="223"/>
      <c r="L4" s="223"/>
      <c r="M4" s="223"/>
      <c r="N4" s="224"/>
    </row>
    <row r="5" spans="1:14" ht="15.75" x14ac:dyDescent="0.25">
      <c r="A5" s="239" t="str">
        <f>'1'!A5:B5</f>
        <v>Fører:</v>
      </c>
      <c r="B5" s="156"/>
      <c r="C5" s="232"/>
      <c r="D5" s="232"/>
      <c r="E5" s="232"/>
      <c r="F5" s="232"/>
      <c r="G5" s="232"/>
      <c r="H5" s="233"/>
      <c r="I5" s="218" t="str">
        <f>'1'!I5:J5</f>
        <v>Reg.nr.:</v>
      </c>
      <c r="J5" s="156"/>
      <c r="K5" s="232"/>
      <c r="L5" s="232"/>
      <c r="M5" s="232"/>
      <c r="N5" s="242"/>
    </row>
    <row r="6" spans="1:14" ht="16.5" thickBot="1" x14ac:dyDescent="0.3">
      <c r="A6" s="240" t="str">
        <f>'1'!A6:B6</f>
        <v>Klubb:</v>
      </c>
      <c r="B6" s="170"/>
      <c r="C6" s="211"/>
      <c r="D6" s="211"/>
      <c r="E6" s="211"/>
      <c r="F6" s="211"/>
      <c r="G6" s="211"/>
      <c r="H6" s="236"/>
      <c r="I6" s="231" t="str">
        <f>'1'!I6:J6</f>
        <v>Rase:</v>
      </c>
      <c r="J6" s="170"/>
      <c r="K6" s="211"/>
      <c r="L6" s="211"/>
      <c r="M6" s="211"/>
      <c r="N6" s="212"/>
    </row>
    <row r="7" spans="1:14" ht="9.9499999999999993" customHeight="1" thickBot="1" x14ac:dyDescent="0.3">
      <c r="A7" s="73"/>
      <c r="B7" s="74"/>
      <c r="C7" s="75"/>
      <c r="D7" s="75"/>
      <c r="E7" s="75"/>
      <c r="F7" s="75"/>
      <c r="G7" s="75"/>
      <c r="H7" s="75"/>
      <c r="I7" s="73"/>
      <c r="J7" s="74"/>
      <c r="K7" s="75"/>
      <c r="L7" s="75"/>
      <c r="M7" s="75"/>
      <c r="N7" s="75"/>
    </row>
    <row r="8" spans="1:14" ht="3.95" customHeight="1" thickBot="1" x14ac:dyDescent="0.3">
      <c r="A8" s="96"/>
      <c r="B8" s="97"/>
      <c r="C8" s="98"/>
      <c r="D8" s="98"/>
      <c r="E8" s="98"/>
      <c r="F8" s="98"/>
      <c r="G8" s="98"/>
      <c r="H8" s="98"/>
      <c r="I8" s="99"/>
      <c r="J8" s="97"/>
      <c r="K8" s="98"/>
      <c r="L8" s="98"/>
      <c r="M8" s="98"/>
      <c r="N8" s="100"/>
    </row>
    <row r="9" spans="1:14" s="77" customFormat="1" ht="14.25" customHeight="1" thickBot="1" x14ac:dyDescent="0.3">
      <c r="A9" s="101"/>
      <c r="B9" s="86" t="s">
        <v>77</v>
      </c>
      <c r="C9" s="78"/>
      <c r="D9" s="94" t="s">
        <v>74</v>
      </c>
      <c r="E9" s="92"/>
      <c r="F9" s="78"/>
      <c r="G9" s="78"/>
      <c r="H9" s="94" t="s">
        <v>75</v>
      </c>
      <c r="I9" s="92"/>
      <c r="J9" s="76"/>
      <c r="K9" s="94" t="s">
        <v>76</v>
      </c>
      <c r="L9" s="92"/>
      <c r="M9" s="78"/>
      <c r="N9" s="102"/>
    </row>
    <row r="10" spans="1:14" s="77" customFormat="1" ht="3.95" customHeight="1" thickBot="1" x14ac:dyDescent="0.3">
      <c r="A10" s="103"/>
      <c r="B10" s="110"/>
      <c r="C10" s="105"/>
      <c r="D10" s="111"/>
      <c r="E10" s="112"/>
      <c r="F10" s="105"/>
      <c r="G10" s="105"/>
      <c r="H10" s="111"/>
      <c r="I10" s="112"/>
      <c r="J10" s="108"/>
      <c r="K10" s="111"/>
      <c r="L10" s="112"/>
      <c r="M10" s="105"/>
      <c r="N10" s="109"/>
    </row>
    <row r="11" spans="1:14" ht="9.9499999999999993" customHeight="1" x14ac:dyDescent="0.25">
      <c r="A11" s="73"/>
      <c r="B11" s="74"/>
      <c r="C11" s="75"/>
      <c r="D11" s="75"/>
      <c r="E11" s="75"/>
      <c r="F11" s="75"/>
      <c r="G11" s="75"/>
      <c r="H11" s="75"/>
      <c r="I11" s="73"/>
      <c r="J11" s="74"/>
      <c r="K11" s="75"/>
      <c r="L11" s="75"/>
      <c r="M11" s="75"/>
      <c r="N11" s="75"/>
    </row>
    <row r="12" spans="1:14" ht="18.75" thickBot="1" x14ac:dyDescent="0.3">
      <c r="A12" s="193" t="str">
        <f>'1'!A12</f>
        <v>Lydighet: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</row>
    <row r="13" spans="1:14" s="77" customFormat="1" ht="12" x14ac:dyDescent="0.2">
      <c r="A13" s="234" t="str">
        <f>'1'!A13</f>
        <v>Øvelser:</v>
      </c>
      <c r="B13" s="235"/>
      <c r="C13" s="235"/>
      <c r="D13" s="235"/>
      <c r="E13" s="235"/>
      <c r="F13" s="87" t="s">
        <v>16</v>
      </c>
      <c r="G13" s="87" t="s">
        <v>17</v>
      </c>
      <c r="H13" s="87" t="s">
        <v>18</v>
      </c>
      <c r="I13" s="243"/>
      <c r="J13" s="244"/>
      <c r="K13" s="244"/>
      <c r="L13" s="244"/>
      <c r="M13" s="244"/>
      <c r="N13" s="245"/>
    </row>
    <row r="14" spans="1:14" ht="14.25" x14ac:dyDescent="0.2">
      <c r="A14" s="5">
        <f>'1'!A14</f>
        <v>1</v>
      </c>
      <c r="B14" s="161" t="str">
        <f>'1'!B14</f>
        <v>Fri ved foten</v>
      </c>
      <c r="C14" s="161"/>
      <c r="D14" s="161"/>
      <c r="E14" s="161"/>
      <c r="F14" s="6">
        <v>3</v>
      </c>
      <c r="G14" s="79"/>
      <c r="H14" s="20" t="str">
        <f t="shared" ref="H14:H23" si="0">IF(G14="","",IF(G14=0,"I.G.",G14*F14))</f>
        <v/>
      </c>
      <c r="I14" s="220"/>
      <c r="J14" s="221"/>
      <c r="K14" s="221"/>
      <c r="L14" s="221"/>
      <c r="M14" s="221"/>
      <c r="N14" s="222"/>
    </row>
    <row r="15" spans="1:14" ht="14.25" x14ac:dyDescent="0.2">
      <c r="A15" s="5">
        <f>'1'!A15</f>
        <v>2</v>
      </c>
      <c r="B15" s="161" t="str">
        <f>'1'!B15</f>
        <v>Innkalling m/stå og dekk</v>
      </c>
      <c r="C15" s="161"/>
      <c r="D15" s="161"/>
      <c r="E15" s="161"/>
      <c r="F15" s="6">
        <v>3</v>
      </c>
      <c r="G15" s="79"/>
      <c r="H15" s="20" t="str">
        <f t="shared" si="0"/>
        <v/>
      </c>
      <c r="I15" s="220"/>
      <c r="J15" s="221"/>
      <c r="K15" s="221"/>
      <c r="L15" s="221"/>
      <c r="M15" s="221"/>
      <c r="N15" s="222"/>
    </row>
    <row r="16" spans="1:14" ht="14.25" x14ac:dyDescent="0.2">
      <c r="A16" s="5">
        <f>'1'!A16</f>
        <v>3</v>
      </c>
      <c r="B16" s="161" t="str">
        <f>'1'!B16</f>
        <v>Fremadsending</v>
      </c>
      <c r="C16" s="161"/>
      <c r="D16" s="161"/>
      <c r="E16" s="161"/>
      <c r="F16" s="6">
        <v>3</v>
      </c>
      <c r="G16" s="79"/>
      <c r="H16" s="20" t="str">
        <f t="shared" si="0"/>
        <v/>
      </c>
      <c r="I16" s="220"/>
      <c r="J16" s="221"/>
      <c r="K16" s="221"/>
      <c r="L16" s="221"/>
      <c r="M16" s="221"/>
      <c r="N16" s="222"/>
    </row>
    <row r="17" spans="1:14" ht="14.25" x14ac:dyDescent="0.2">
      <c r="A17" s="5">
        <f>'1'!A17</f>
        <v>4</v>
      </c>
      <c r="B17" s="161" t="str">
        <f>'1'!B17</f>
        <v>Kryp</v>
      </c>
      <c r="C17" s="161"/>
      <c r="D17" s="161"/>
      <c r="E17" s="161"/>
      <c r="F17" s="6">
        <v>3</v>
      </c>
      <c r="G17" s="79"/>
      <c r="H17" s="20" t="str">
        <f t="shared" si="0"/>
        <v/>
      </c>
      <c r="I17" s="220"/>
      <c r="J17" s="221"/>
      <c r="K17" s="221"/>
      <c r="L17" s="221"/>
      <c r="M17" s="221"/>
      <c r="N17" s="222"/>
    </row>
    <row r="18" spans="1:14" ht="14.25" x14ac:dyDescent="0.2">
      <c r="A18" s="5">
        <f>'1'!A18</f>
        <v>5</v>
      </c>
      <c r="B18" s="161" t="str">
        <f>'1'!B18</f>
        <v>Hals på kommando</v>
      </c>
      <c r="C18" s="161"/>
      <c r="D18" s="161"/>
      <c r="E18" s="161"/>
      <c r="F18" s="6">
        <v>2</v>
      </c>
      <c r="G18" s="79"/>
      <c r="H18" s="20" t="str">
        <f t="shared" si="0"/>
        <v/>
      </c>
      <c r="I18" s="220"/>
      <c r="J18" s="221"/>
      <c r="K18" s="221"/>
      <c r="L18" s="221"/>
      <c r="M18" s="221"/>
      <c r="N18" s="222"/>
    </row>
    <row r="19" spans="1:14" ht="14.25" x14ac:dyDescent="0.2">
      <c r="A19" s="5">
        <f>'1'!A19</f>
        <v>6</v>
      </c>
      <c r="B19" s="161" t="str">
        <f>'1'!B19</f>
        <v>Apportering metallapport</v>
      </c>
      <c r="C19" s="161"/>
      <c r="D19" s="161"/>
      <c r="E19" s="161"/>
      <c r="F19" s="6">
        <v>3</v>
      </c>
      <c r="G19" s="79"/>
      <c r="H19" s="20" t="str">
        <f t="shared" si="0"/>
        <v/>
      </c>
      <c r="I19" s="220"/>
      <c r="J19" s="221"/>
      <c r="K19" s="221"/>
      <c r="L19" s="221"/>
      <c r="M19" s="221"/>
      <c r="N19" s="222"/>
    </row>
    <row r="20" spans="1:14" ht="14.25" x14ac:dyDescent="0.2">
      <c r="A20" s="5">
        <f>'1'!A20</f>
        <v>7</v>
      </c>
      <c r="B20" s="161" t="str">
        <f>'1'!B20</f>
        <v>Apportering tung gjenstand</v>
      </c>
      <c r="C20" s="161"/>
      <c r="D20" s="161"/>
      <c r="E20" s="161"/>
      <c r="F20" s="6">
        <v>3</v>
      </c>
      <c r="G20" s="79"/>
      <c r="H20" s="20" t="str">
        <f t="shared" si="0"/>
        <v/>
      </c>
      <c r="I20" s="220"/>
      <c r="J20" s="221"/>
      <c r="K20" s="221"/>
      <c r="L20" s="221"/>
      <c r="M20" s="221"/>
      <c r="N20" s="222"/>
    </row>
    <row r="21" spans="1:14" ht="14.25" x14ac:dyDescent="0.2">
      <c r="A21" s="5">
        <f>'1'!A21</f>
        <v>8</v>
      </c>
      <c r="B21" s="161" t="s">
        <v>64</v>
      </c>
      <c r="C21" s="161"/>
      <c r="D21" s="161"/>
      <c r="E21" s="161"/>
      <c r="F21" s="6">
        <v>2</v>
      </c>
      <c r="G21" s="79"/>
      <c r="H21" s="20" t="str">
        <f t="shared" si="0"/>
        <v/>
      </c>
      <c r="I21" s="220"/>
      <c r="J21" s="221"/>
      <c r="K21" s="221"/>
      <c r="L21" s="221"/>
      <c r="M21" s="221"/>
      <c r="N21" s="222"/>
    </row>
    <row r="22" spans="1:14" ht="14.25" x14ac:dyDescent="0.2">
      <c r="A22" s="5">
        <f>'1'!A22</f>
        <v>9</v>
      </c>
      <c r="B22" s="161" t="str">
        <f>'1'!B22</f>
        <v>Stigeklatring</v>
      </c>
      <c r="C22" s="161"/>
      <c r="D22" s="161"/>
      <c r="E22" s="161"/>
      <c r="F22" s="6">
        <v>2</v>
      </c>
      <c r="G22" s="79"/>
      <c r="H22" s="20" t="str">
        <f t="shared" si="0"/>
        <v/>
      </c>
      <c r="I22" s="220"/>
      <c r="J22" s="221"/>
      <c r="K22" s="221"/>
      <c r="L22" s="221"/>
      <c r="M22" s="221"/>
      <c r="N22" s="222"/>
    </row>
    <row r="23" spans="1:14" ht="14.25" x14ac:dyDescent="0.2">
      <c r="A23" s="5">
        <f>'1'!A23</f>
        <v>10</v>
      </c>
      <c r="B23" s="161" t="str">
        <f>'1'!B23</f>
        <v>Fellesdekk</v>
      </c>
      <c r="C23" s="161"/>
      <c r="D23" s="161"/>
      <c r="E23" s="161"/>
      <c r="F23" s="6">
        <v>2</v>
      </c>
      <c r="G23" s="79"/>
      <c r="H23" s="20" t="str">
        <f t="shared" si="0"/>
        <v/>
      </c>
      <c r="I23" s="220"/>
      <c r="J23" s="221"/>
      <c r="K23" s="221"/>
      <c r="L23" s="221"/>
      <c r="M23" s="221"/>
      <c r="N23" s="222"/>
    </row>
    <row r="24" spans="1:14" ht="16.5" thickBot="1" x14ac:dyDescent="0.3">
      <c r="A24" s="185" t="str">
        <f>'1'!A24</f>
        <v>Sum lydighet:</v>
      </c>
      <c r="B24" s="186"/>
      <c r="C24" s="186"/>
      <c r="D24" s="186"/>
      <c r="E24" s="186"/>
      <c r="F24" s="7">
        <f>SUM(F14:F23)</f>
        <v>26</v>
      </c>
      <c r="G24" s="82"/>
      <c r="H24" s="72">
        <f>SUM(H14:H23)</f>
        <v>0</v>
      </c>
      <c r="I24" s="164"/>
      <c r="J24" s="165"/>
      <c r="K24" s="165"/>
      <c r="L24" s="165"/>
      <c r="M24" s="165"/>
      <c r="N24" s="166"/>
    </row>
    <row r="25" spans="1:14" ht="18.75" thickBot="1" x14ac:dyDescent="0.3">
      <c r="A25" s="193" t="str">
        <f>'1'!A25</f>
        <v>Sporgruppen:</v>
      </c>
      <c r="B25" s="194"/>
      <c r="C25" s="194"/>
      <c r="D25" s="194"/>
      <c r="E25" s="194"/>
      <c r="F25" s="194"/>
      <c r="G25" s="248"/>
      <c r="H25" s="194"/>
      <c r="I25" s="194"/>
      <c r="J25" s="194"/>
      <c r="K25" s="194"/>
      <c r="L25" s="194"/>
      <c r="M25" s="194"/>
      <c r="N25" s="194"/>
    </row>
    <row r="26" spans="1:14" x14ac:dyDescent="0.2">
      <c r="A26" s="167" t="str">
        <f>'1'!A26</f>
        <v>Øvelser:</v>
      </c>
      <c r="B26" s="168"/>
      <c r="C26" s="168"/>
      <c r="D26" s="168"/>
      <c r="E26" s="168"/>
      <c r="F26" s="48" t="s">
        <v>16</v>
      </c>
      <c r="G26" s="48" t="s">
        <v>17</v>
      </c>
      <c r="H26" s="48" t="s">
        <v>18</v>
      </c>
      <c r="I26" s="246"/>
      <c r="J26" s="192"/>
      <c r="K26" s="192"/>
      <c r="L26" s="192"/>
      <c r="M26" s="192"/>
      <c r="N26" s="247"/>
    </row>
    <row r="27" spans="1:14" ht="14.25" x14ac:dyDescent="0.2">
      <c r="A27" s="5">
        <f>'1'!A27</f>
        <v>11</v>
      </c>
      <c r="B27" s="161" t="str">
        <f>'1'!B27</f>
        <v>Feltsøk</v>
      </c>
      <c r="C27" s="161"/>
      <c r="D27" s="161"/>
      <c r="E27" s="161"/>
      <c r="F27" s="6">
        <v>10</v>
      </c>
      <c r="G27" s="79"/>
      <c r="H27" s="20" t="str">
        <f>IF(G27="","",IF(G27=0,"I.G.",G27*F27))</f>
        <v/>
      </c>
      <c r="I27" s="220"/>
      <c r="J27" s="221"/>
      <c r="K27" s="221"/>
      <c r="L27" s="221"/>
      <c r="M27" s="221"/>
      <c r="N27" s="222"/>
    </row>
    <row r="28" spans="1:14" ht="14.25" x14ac:dyDescent="0.2">
      <c r="A28" s="5">
        <f>'1'!A28</f>
        <v>12</v>
      </c>
      <c r="B28" s="161" t="str">
        <f>'1'!B28</f>
        <v>Sporoppsøk</v>
      </c>
      <c r="C28" s="161"/>
      <c r="D28" s="161"/>
      <c r="E28" s="161"/>
      <c r="F28" s="6">
        <v>5</v>
      </c>
      <c r="G28" s="79"/>
      <c r="H28" s="20" t="str">
        <f>IF(G28="","",IF(G28=0,"I.G.",G28*F28))</f>
        <v/>
      </c>
      <c r="I28" s="189"/>
      <c r="J28" s="190"/>
      <c r="K28" s="190"/>
      <c r="L28" s="190"/>
      <c r="M28" s="190"/>
      <c r="N28" s="191"/>
    </row>
    <row r="29" spans="1:14" ht="14.25" x14ac:dyDescent="0.2">
      <c r="A29" s="5">
        <f>'1'!A29</f>
        <v>13</v>
      </c>
      <c r="B29" s="161" t="str">
        <f>'1'!B29</f>
        <v>Spor</v>
      </c>
      <c r="C29" s="161"/>
      <c r="D29" s="161"/>
      <c r="E29" s="161"/>
      <c r="F29" s="6">
        <v>24</v>
      </c>
      <c r="G29" s="79"/>
      <c r="H29" s="20" t="str">
        <f>IF(G29="","",IF(G29=0,"I.G.",G29*F29))</f>
        <v/>
      </c>
      <c r="I29" s="189"/>
      <c r="J29" s="190"/>
      <c r="K29" s="190"/>
      <c r="L29" s="190"/>
      <c r="M29" s="190"/>
      <c r="N29" s="191"/>
    </row>
    <row r="30" spans="1:14" ht="16.5" thickBot="1" x14ac:dyDescent="0.3">
      <c r="A30" s="185" t="str">
        <f>'1'!A30</f>
        <v>Sum spesialøvelser:</v>
      </c>
      <c r="B30" s="186"/>
      <c r="C30" s="186"/>
      <c r="D30" s="186"/>
      <c r="E30" s="186"/>
      <c r="F30" s="7">
        <f>SUM(F27:F29)</f>
        <v>39</v>
      </c>
      <c r="G30" s="82"/>
      <c r="H30" s="72" t="str">
        <f>IF(AND(H27="",H28="",H29=""),"",SUM(H27:H29))</f>
        <v/>
      </c>
      <c r="I30" s="164"/>
      <c r="J30" s="165"/>
      <c r="K30" s="165"/>
      <c r="L30" s="165"/>
      <c r="M30" s="165"/>
      <c r="N30" s="166"/>
    </row>
    <row r="31" spans="1:14" ht="18.75" thickBot="1" x14ac:dyDescent="0.3">
      <c r="A31" s="193" t="str">
        <f>'1'!A31</f>
        <v>Runderingsgruppen:</v>
      </c>
      <c r="B31" s="194"/>
      <c r="C31" s="194"/>
      <c r="D31" s="194"/>
      <c r="E31" s="194"/>
      <c r="F31" s="194"/>
      <c r="G31" s="248"/>
      <c r="H31" s="194"/>
      <c r="I31" s="194"/>
      <c r="J31" s="194"/>
      <c r="K31" s="194"/>
      <c r="L31" s="194"/>
      <c r="M31" s="194"/>
      <c r="N31" s="194"/>
    </row>
    <row r="32" spans="1:14" x14ac:dyDescent="0.2">
      <c r="A32" s="167" t="str">
        <f>'1'!A32</f>
        <v>Øvelser:</v>
      </c>
      <c r="B32" s="168"/>
      <c r="C32" s="168"/>
      <c r="D32" s="168"/>
      <c r="E32" s="168"/>
      <c r="F32" s="48" t="s">
        <v>16</v>
      </c>
      <c r="G32" s="48" t="s">
        <v>17</v>
      </c>
      <c r="H32" s="48" t="s">
        <v>18</v>
      </c>
      <c r="I32" s="246"/>
      <c r="J32" s="192"/>
      <c r="K32" s="192"/>
      <c r="L32" s="192"/>
      <c r="M32" s="192"/>
      <c r="N32" s="247"/>
    </row>
    <row r="33" spans="1:14" ht="14.25" x14ac:dyDescent="0.2">
      <c r="A33" s="5">
        <f>'1'!A33</f>
        <v>11</v>
      </c>
      <c r="B33" s="161" t="str">
        <f>'1'!B33</f>
        <v>Feltsøk</v>
      </c>
      <c r="C33" s="161"/>
      <c r="D33" s="161"/>
      <c r="E33" s="161"/>
      <c r="F33" s="6">
        <v>10</v>
      </c>
      <c r="G33" s="79"/>
      <c r="H33" s="20" t="str">
        <f>IF(G33="","",IF(G33=0,"I.G.",G33*F33))</f>
        <v/>
      </c>
      <c r="I33" s="220"/>
      <c r="J33" s="221"/>
      <c r="K33" s="221"/>
      <c r="L33" s="221"/>
      <c r="M33" s="221"/>
      <c r="N33" s="222"/>
    </row>
    <row r="34" spans="1:14" ht="14.25" x14ac:dyDescent="0.2">
      <c r="A34" s="5">
        <f>'1'!A34</f>
        <v>12</v>
      </c>
      <c r="B34" s="161" t="str">
        <f>'1'!B34</f>
        <v>Rundering</v>
      </c>
      <c r="C34" s="161"/>
      <c r="D34" s="161"/>
      <c r="E34" s="161"/>
      <c r="F34" s="6">
        <f>'1'!F34</f>
        <v>29</v>
      </c>
      <c r="G34" s="79"/>
      <c r="H34" s="20" t="str">
        <f>IF(G34="","",IF(G34=0,"I.G.",G34*F34))</f>
        <v/>
      </c>
      <c r="I34" s="220"/>
      <c r="J34" s="221"/>
      <c r="K34" s="221"/>
      <c r="L34" s="221"/>
      <c r="M34" s="221"/>
      <c r="N34" s="222"/>
    </row>
    <row r="35" spans="1:14" ht="18.75" customHeight="1" thickBot="1" x14ac:dyDescent="0.3">
      <c r="A35" s="185" t="str">
        <f>'1'!A35</f>
        <v>Sum spesialøvelser:</v>
      </c>
      <c r="B35" s="186"/>
      <c r="C35" s="186"/>
      <c r="D35" s="186"/>
      <c r="E35" s="186"/>
      <c r="F35" s="7">
        <f>SUM(F33:F34)</f>
        <v>39</v>
      </c>
      <c r="G35" s="8"/>
      <c r="H35" s="72" t="str">
        <f>IF(AND(H33="",H34=""),"",SUM(H33:H34))</f>
        <v/>
      </c>
      <c r="I35" s="164"/>
      <c r="J35" s="165" t="s">
        <v>22</v>
      </c>
      <c r="K35" s="165"/>
      <c r="L35" s="165"/>
      <c r="M35" s="165">
        <v>300</v>
      </c>
      <c r="N35" s="166" t="s">
        <v>24</v>
      </c>
    </row>
    <row r="36" spans="1:14" ht="18.75" thickBot="1" x14ac:dyDescent="0.3">
      <c r="A36" s="193" t="str">
        <f>'1'!A36</f>
        <v>Rapportgruppen:</v>
      </c>
      <c r="B36" s="194"/>
      <c r="C36" s="194"/>
      <c r="D36" s="194"/>
      <c r="E36" s="194"/>
      <c r="F36" s="194"/>
      <c r="G36" s="248"/>
      <c r="H36" s="194"/>
      <c r="I36" s="194"/>
      <c r="J36" s="194"/>
      <c r="K36" s="194"/>
      <c r="L36" s="194"/>
      <c r="M36" s="194"/>
      <c r="N36" s="194"/>
    </row>
    <row r="37" spans="1:14" x14ac:dyDescent="0.2">
      <c r="A37" s="183" t="str">
        <f>'1'!A37</f>
        <v>Start kl.:</v>
      </c>
      <c r="B37" s="184">
        <v>0</v>
      </c>
      <c r="C37" s="138" t="str">
        <f>'1'!C37</f>
        <v>Ankomst kl.:</v>
      </c>
      <c r="D37" s="184">
        <v>0</v>
      </c>
      <c r="E37" s="177" t="str">
        <f>'1'!E37:H37</f>
        <v>Anvendt tid:</v>
      </c>
      <c r="F37" s="178"/>
      <c r="G37" s="251"/>
      <c r="H37" s="179"/>
      <c r="I37" s="9"/>
      <c r="J37" s="167" t="str">
        <f>'1'!J37:L37</f>
        <v>Godkjent</v>
      </c>
      <c r="K37" s="192"/>
      <c r="L37" s="192"/>
      <c r="M37" s="68">
        <f>'1'!M37</f>
        <v>325</v>
      </c>
      <c r="N37" s="69" t="str">
        <f>'1'!N37</f>
        <v>poeng</v>
      </c>
    </row>
    <row r="38" spans="1:14" x14ac:dyDescent="0.2">
      <c r="A38" s="57" t="str">
        <f>'1'!A38</f>
        <v>B</v>
      </c>
      <c r="B38" s="80">
        <v>0</v>
      </c>
      <c r="C38" s="10" t="str">
        <f>'1'!C38</f>
        <v>A</v>
      </c>
      <c r="D38" s="80">
        <v>0</v>
      </c>
      <c r="E38" s="155">
        <f>SUM(B38,D38)</f>
        <v>0</v>
      </c>
      <c r="F38" s="156"/>
      <c r="G38" s="156"/>
      <c r="H38" s="157"/>
      <c r="I38" s="9"/>
      <c r="J38" s="139" t="str">
        <f>'1'!J38:L38</f>
        <v>- Derav i spesialøvelsene</v>
      </c>
      <c r="K38" s="253"/>
      <c r="L38" s="253"/>
      <c r="M38" s="60">
        <v>195</v>
      </c>
      <c r="N38" s="61" t="str">
        <f>'1'!N38</f>
        <v>poeng</v>
      </c>
    </row>
    <row r="39" spans="1:14" x14ac:dyDescent="0.2">
      <c r="A39" s="57" t="str">
        <f>'1'!A39</f>
        <v>A</v>
      </c>
      <c r="B39" s="80">
        <v>0</v>
      </c>
      <c r="C39" s="10" t="str">
        <f>'1'!C39</f>
        <v>B</v>
      </c>
      <c r="D39" s="80">
        <v>0</v>
      </c>
      <c r="E39" s="155">
        <f>SUM(B39,D39)</f>
        <v>0</v>
      </c>
      <c r="F39" s="156"/>
      <c r="G39" s="156"/>
      <c r="H39" s="157"/>
      <c r="I39" s="9"/>
      <c r="J39" s="254" t="s">
        <v>72</v>
      </c>
      <c r="K39" s="253"/>
      <c r="L39" s="253"/>
      <c r="M39" s="60">
        <v>130</v>
      </c>
      <c r="N39" s="61" t="str">
        <f>'1'!N39</f>
        <v>poeng</v>
      </c>
    </row>
    <row r="40" spans="1:14" x14ac:dyDescent="0.2">
      <c r="A40" s="57" t="str">
        <f>'1'!A40</f>
        <v>C</v>
      </c>
      <c r="B40" s="80">
        <v>0</v>
      </c>
      <c r="C40" s="10" t="str">
        <f>'1'!C40</f>
        <v>A</v>
      </c>
      <c r="D40" s="80">
        <v>0</v>
      </c>
      <c r="E40" s="155">
        <f>SUM(B40,D40)</f>
        <v>0</v>
      </c>
      <c r="F40" s="156"/>
      <c r="G40" s="156"/>
      <c r="H40" s="157"/>
      <c r="I40" s="9"/>
      <c r="J40" s="260" t="str">
        <f>'1'!J40:L40</f>
        <v>Cert/CACIT</v>
      </c>
      <c r="K40" s="261"/>
      <c r="L40" s="261"/>
      <c r="M40" s="70">
        <v>575</v>
      </c>
      <c r="N40" s="71" t="str">
        <f>'1'!N40</f>
        <v>poeng</v>
      </c>
    </row>
    <row r="41" spans="1:14" x14ac:dyDescent="0.2">
      <c r="A41" s="57" t="str">
        <f>'1'!A41</f>
        <v>A</v>
      </c>
      <c r="B41" s="80">
        <v>0</v>
      </c>
      <c r="C41" s="10" t="str">
        <f>'1'!C41</f>
        <v>D</v>
      </c>
      <c r="D41" s="80">
        <v>0</v>
      </c>
      <c r="E41" s="155">
        <f>SUM(E37:H40)</f>
        <v>0</v>
      </c>
      <c r="F41" s="156"/>
      <c r="G41" s="156"/>
      <c r="H41" s="157"/>
      <c r="I41" s="9"/>
      <c r="J41" s="139" t="str">
        <f>'1'!J41:L41</f>
        <v>- Derav i spesialøvelsene</v>
      </c>
      <c r="K41" s="253"/>
      <c r="L41" s="253"/>
      <c r="M41" s="60">
        <v>312</v>
      </c>
      <c r="N41" s="61" t="str">
        <f>'1'!N41</f>
        <v>poeng</v>
      </c>
    </row>
    <row r="42" spans="1:14" ht="13.5" thickBot="1" x14ac:dyDescent="0.25">
      <c r="A42" s="174" t="str">
        <f>'1'!A42</f>
        <v>Anvendt tid totalt:</v>
      </c>
      <c r="B42" s="258"/>
      <c r="C42" s="175"/>
      <c r="D42" s="259"/>
      <c r="E42" s="229">
        <f>SUM(E38:H41)</f>
        <v>0</v>
      </c>
      <c r="F42" s="170"/>
      <c r="G42" s="170"/>
      <c r="H42" s="230"/>
      <c r="I42" s="19"/>
      <c r="J42" s="143" t="str">
        <f>'1'!J42:L42</f>
        <v>- Derav i lydighetsøvelsene</v>
      </c>
      <c r="K42" s="252"/>
      <c r="L42" s="252"/>
      <c r="M42" s="62">
        <v>208</v>
      </c>
      <c r="N42" s="63" t="str">
        <f>'1'!N42</f>
        <v>poeng</v>
      </c>
    </row>
    <row r="43" spans="1:14" ht="13.5" thickBot="1" x14ac:dyDescent="0.25">
      <c r="A43" s="167" t="str">
        <f>'1'!A43</f>
        <v>Øvelser:</v>
      </c>
      <c r="B43" s="249"/>
      <c r="C43" s="168"/>
      <c r="D43" s="249"/>
      <c r="E43" s="168"/>
      <c r="F43" s="48" t="str">
        <f>'1'!F43</f>
        <v>Koeff.</v>
      </c>
      <c r="G43" s="48" t="str">
        <f>'1'!G43</f>
        <v>Karakter</v>
      </c>
      <c r="H43" s="55" t="str">
        <f>'1'!H43</f>
        <v>Poeng</v>
      </c>
      <c r="I43" s="9"/>
      <c r="J43" s="19"/>
      <c r="K43" s="19"/>
      <c r="L43" s="19"/>
      <c r="M43" s="19"/>
      <c r="N43" s="19"/>
    </row>
    <row r="44" spans="1:14" ht="14.25" x14ac:dyDescent="0.2">
      <c r="A44" s="5">
        <f>'1'!A44</f>
        <v>11</v>
      </c>
      <c r="B44" s="250" t="str">
        <f>'1'!B44</f>
        <v>Feltsøk</v>
      </c>
      <c r="C44" s="161"/>
      <c r="D44" s="250"/>
      <c r="E44" s="161"/>
      <c r="F44" s="6">
        <v>10</v>
      </c>
      <c r="G44" s="79"/>
      <c r="H44" s="21" t="str">
        <f>IF(G44="","",IF(G44=0,"I.G.",G44*F44))</f>
        <v/>
      </c>
      <c r="I44" s="9"/>
      <c r="J44" s="137"/>
      <c r="K44" s="160"/>
      <c r="L44" s="160"/>
      <c r="M44" s="158" t="str">
        <f>'1'!M44:N44</f>
        <v>Poeng</v>
      </c>
      <c r="N44" s="159"/>
    </row>
    <row r="45" spans="1:14" ht="14.25" x14ac:dyDescent="0.2">
      <c r="A45" s="5">
        <f>'1'!A45</f>
        <v>12</v>
      </c>
      <c r="B45" s="161" t="str">
        <f>'1'!B45</f>
        <v>Rapport</v>
      </c>
      <c r="C45" s="161"/>
      <c r="D45" s="161"/>
      <c r="E45" s="161"/>
      <c r="F45" s="6">
        <f>'1'!F45</f>
        <v>29</v>
      </c>
      <c r="G45" s="79"/>
      <c r="H45" s="21" t="str">
        <f>IF(G45="","",IF(G45=0,"I.G.",G45*F45))</f>
        <v/>
      </c>
      <c r="I45" s="9"/>
      <c r="J45" s="139" t="str">
        <f>'1'!J45:L45</f>
        <v>Sum Lydighet</v>
      </c>
      <c r="K45" s="228"/>
      <c r="L45" s="228"/>
      <c r="M45" s="151">
        <f>H24</f>
        <v>0</v>
      </c>
      <c r="N45" s="152"/>
    </row>
    <row r="46" spans="1:14" ht="16.5" thickBot="1" x14ac:dyDescent="0.3">
      <c r="A46" s="185" t="str">
        <f>'1'!A46</f>
        <v>Sum spesialøvelser:</v>
      </c>
      <c r="B46" s="186"/>
      <c r="C46" s="186"/>
      <c r="D46" s="186"/>
      <c r="E46" s="186"/>
      <c r="F46" s="7">
        <f>SUM(F44:F45)</f>
        <v>39</v>
      </c>
      <c r="G46" s="8"/>
      <c r="H46" s="15"/>
      <c r="I46" s="9"/>
      <c r="J46" s="139" t="str">
        <f>'1'!J46:L46</f>
        <v>Sum Spesialøvelser</v>
      </c>
      <c r="K46" s="228"/>
      <c r="L46" s="228"/>
      <c r="M46" s="153" t="str">
        <f>IF(Resultatskj!H4="Rundering",H35,IF(Resultatskj!H4="Spor",H30,IF(Resultatskj!H4="Rapport",H46,"")))</f>
        <v/>
      </c>
      <c r="N46" s="154"/>
    </row>
    <row r="47" spans="1:14" ht="16.5" thickBot="1" x14ac:dyDescent="0.3">
      <c r="A47" s="200"/>
      <c r="B47" s="200"/>
      <c r="C47" s="200"/>
      <c r="D47" s="200"/>
      <c r="E47" s="200"/>
      <c r="F47" s="200"/>
      <c r="G47" s="255"/>
      <c r="H47" s="200"/>
      <c r="I47" s="9"/>
      <c r="J47" s="143" t="str">
        <f>'1'!J47:L47</f>
        <v>Totalpoeng</v>
      </c>
      <c r="K47" s="165"/>
      <c r="L47" s="166"/>
      <c r="M47" s="198">
        <f>SUM(M45:N46)</f>
        <v>0</v>
      </c>
      <c r="N47" s="199"/>
    </row>
    <row r="48" spans="1:14" ht="20.100000000000001" customHeight="1" x14ac:dyDescent="0.2">
      <c r="A48" s="201"/>
      <c r="B48" s="201"/>
      <c r="C48" s="201"/>
      <c r="D48" s="201"/>
      <c r="E48" s="201"/>
      <c r="F48" s="201"/>
      <c r="G48" s="256"/>
      <c r="H48" s="201"/>
      <c r="I48" s="9"/>
      <c r="J48" s="89" t="str">
        <f>'1'!J48</f>
        <v>Ikke godkj.</v>
      </c>
      <c r="K48" s="177" t="str">
        <f>'1'!K48</f>
        <v>Godkj.</v>
      </c>
      <c r="L48" s="257"/>
      <c r="M48" s="4" t="str">
        <f>'1'!M48</f>
        <v>Cert</v>
      </c>
      <c r="N48" s="24" t="str">
        <f>'1'!N48</f>
        <v>Plass</v>
      </c>
    </row>
    <row r="49" spans="1:14" ht="24" thickBot="1" x14ac:dyDescent="0.4">
      <c r="A49" s="202" t="str">
        <f>IF(Resultatskj!C3="","",Resultatskj!C3)</f>
        <v/>
      </c>
      <c r="B49" s="202"/>
      <c r="C49" s="202"/>
      <c r="D49" s="202"/>
      <c r="E49" s="202"/>
      <c r="F49" s="202" t="str">
        <f>IF(Resultatskj!C4="","",Resultatskj!C4)</f>
        <v/>
      </c>
      <c r="G49" s="202"/>
      <c r="H49" s="202"/>
      <c r="I49" s="9"/>
      <c r="J49" s="18" t="str">
        <f>IF(OR(M47&lt;M37,M46&lt;M38,M45&lt;M39,M47=""),"X","")</f>
        <v>X</v>
      </c>
      <c r="K49" s="149" t="str">
        <f>IF(AND(M47&gt;=M37,M46&gt;=M38,M45&gt;M39,J49=""),"X","")</f>
        <v/>
      </c>
      <c r="L49" s="150"/>
      <c r="M49" s="84" t="str">
        <f>IF(AND(M47&gt;=575,M46&gt;=311.99,M45&gt;207.99,J49=""),"X","")</f>
        <v/>
      </c>
      <c r="N49" s="47" t="str">
        <f>Resultatskj!A9</f>
        <v>-</v>
      </c>
    </row>
    <row r="50" spans="1:14" x14ac:dyDescent="0.2">
      <c r="A50" s="237" t="s">
        <v>80</v>
      </c>
      <c r="B50" s="237"/>
      <c r="C50" s="237"/>
      <c r="D50" s="237"/>
      <c r="E50" s="237"/>
      <c r="F50" s="237"/>
      <c r="G50" s="237"/>
      <c r="H50" s="237"/>
      <c r="I50" s="9"/>
      <c r="J50" s="197" t="str">
        <f>Resultatskj!L26</f>
        <v>B.Strand 02.06.2015</v>
      </c>
      <c r="K50" s="197"/>
      <c r="L50" s="197"/>
      <c r="M50" s="197"/>
      <c r="N50" s="197"/>
    </row>
    <row r="51" spans="1:14" x14ac:dyDescent="0.2">
      <c r="A51" s="9"/>
      <c r="B51" s="9"/>
      <c r="C51" s="9"/>
      <c r="D51" s="9"/>
      <c r="E51" s="9"/>
      <c r="F51" s="9"/>
      <c r="G51" s="9"/>
      <c r="H51" s="9"/>
      <c r="I51" s="9"/>
      <c r="J51" s="188"/>
      <c r="K51" s="188"/>
      <c r="L51" s="188"/>
      <c r="M51" s="188"/>
      <c r="N51" s="188"/>
    </row>
    <row r="52" spans="1:14" ht="23.25" x14ac:dyDescent="0.35">
      <c r="J52" s="9"/>
      <c r="K52" s="133"/>
      <c r="L52" s="133"/>
      <c r="M52" s="262" t="str">
        <f>IF(AND(M50&gt;=575,M49&gt;=311.99,M48&gt;207.99,J52=""),"X","")</f>
        <v/>
      </c>
      <c r="N52" s="187"/>
    </row>
  </sheetData>
  <mergeCells count="99">
    <mergeCell ref="J51:N51"/>
    <mergeCell ref="A50:H50"/>
    <mergeCell ref="M52:N52"/>
    <mergeCell ref="J50:N50"/>
    <mergeCell ref="K52:L52"/>
    <mergeCell ref="A42:D42"/>
    <mergeCell ref="E42:H42"/>
    <mergeCell ref="M46:N46"/>
    <mergeCell ref="J46:L46"/>
    <mergeCell ref="J40:L40"/>
    <mergeCell ref="J45:L45"/>
    <mergeCell ref="J44:L44"/>
    <mergeCell ref="M45:N45"/>
    <mergeCell ref="B45:E45"/>
    <mergeCell ref="A46:E46"/>
    <mergeCell ref="J47:L47"/>
    <mergeCell ref="M47:N47"/>
    <mergeCell ref="A47:H49"/>
    <mergeCell ref="K48:L48"/>
    <mergeCell ref="K49:L49"/>
    <mergeCell ref="A3:N3"/>
    <mergeCell ref="A4:B4"/>
    <mergeCell ref="C4:H4"/>
    <mergeCell ref="I4:J4"/>
    <mergeCell ref="K5:N5"/>
    <mergeCell ref="F1:N1"/>
    <mergeCell ref="A2:B2"/>
    <mergeCell ref="C2:F2"/>
    <mergeCell ref="I2:K2"/>
    <mergeCell ref="C1:E1"/>
    <mergeCell ref="K6:N6"/>
    <mergeCell ref="A5:B5"/>
    <mergeCell ref="C5:H5"/>
    <mergeCell ref="B23:E23"/>
    <mergeCell ref="A24:E24"/>
    <mergeCell ref="I24:N24"/>
    <mergeCell ref="I23:N23"/>
    <mergeCell ref="I22:N22"/>
    <mergeCell ref="I21:N21"/>
    <mergeCell ref="B18:E18"/>
    <mergeCell ref="B21:E21"/>
    <mergeCell ref="I18:N18"/>
    <mergeCell ref="B19:E19"/>
    <mergeCell ref="B20:E20"/>
    <mergeCell ref="I19:N19"/>
    <mergeCell ref="I20:N20"/>
    <mergeCell ref="A31:N31"/>
    <mergeCell ref="A32:E32"/>
    <mergeCell ref="B34:E34"/>
    <mergeCell ref="A35:E35"/>
    <mergeCell ref="I35:N35"/>
    <mergeCell ref="B33:E33"/>
    <mergeCell ref="I34:N34"/>
    <mergeCell ref="I33:N33"/>
    <mergeCell ref="I32:N32"/>
    <mergeCell ref="A36:N36"/>
    <mergeCell ref="A37:B37"/>
    <mergeCell ref="C37:D37"/>
    <mergeCell ref="A43:E43"/>
    <mergeCell ref="B44:E44"/>
    <mergeCell ref="E37:H37"/>
    <mergeCell ref="E38:H38"/>
    <mergeCell ref="E39:H39"/>
    <mergeCell ref="J37:L37"/>
    <mergeCell ref="M44:N44"/>
    <mergeCell ref="J42:L42"/>
    <mergeCell ref="J41:L41"/>
    <mergeCell ref="E41:H41"/>
    <mergeCell ref="E40:H40"/>
    <mergeCell ref="J38:L38"/>
    <mergeCell ref="J39:L39"/>
    <mergeCell ref="A30:E30"/>
    <mergeCell ref="I30:N30"/>
    <mergeCell ref="B22:E22"/>
    <mergeCell ref="I26:N26"/>
    <mergeCell ref="I27:N27"/>
    <mergeCell ref="A26:E26"/>
    <mergeCell ref="B29:E29"/>
    <mergeCell ref="B28:E28"/>
    <mergeCell ref="A25:N25"/>
    <mergeCell ref="B27:E27"/>
    <mergeCell ref="I28:N28"/>
    <mergeCell ref="I29:N29"/>
    <mergeCell ref="A13:E13"/>
    <mergeCell ref="K4:N4"/>
    <mergeCell ref="I17:N17"/>
    <mergeCell ref="I13:N13"/>
    <mergeCell ref="I14:N14"/>
    <mergeCell ref="I15:N15"/>
    <mergeCell ref="I16:N16"/>
    <mergeCell ref="A12:N12"/>
    <mergeCell ref="B17:E17"/>
    <mergeCell ref="I5:J5"/>
    <mergeCell ref="B14:E14"/>
    <mergeCell ref="B15:E15"/>
    <mergeCell ref="B16:E16"/>
    <mergeCell ref="A6:B6"/>
    <mergeCell ref="C6:H6"/>
    <mergeCell ref="I6:J6"/>
  </mergeCells>
  <phoneticPr fontId="0" type="noConversion"/>
  <pageMargins left="0.51181102362204722" right="0.51181102362204722" top="0.39370078740157483" bottom="0.51181102362204722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Normal="100" zoomScaleSheetLayoutView="85" workbookViewId="0">
      <selection activeCell="C2" sqref="C2:F2"/>
    </sheetView>
  </sheetViews>
  <sheetFormatPr baseColWidth="10" defaultRowHeight="12.75" x14ac:dyDescent="0.2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 x14ac:dyDescent="0.2">
      <c r="A1" s="90"/>
      <c r="B1" s="90"/>
      <c r="C1" s="238"/>
      <c r="D1" s="238"/>
      <c r="E1" s="238"/>
      <c r="F1" s="203" t="str">
        <f>'1'!F1:P1</f>
        <v>Kl. A - DOMMERPROTOKOLL</v>
      </c>
      <c r="G1" s="203"/>
      <c r="H1" s="203"/>
      <c r="I1" s="203"/>
      <c r="J1" s="203"/>
      <c r="K1" s="203"/>
      <c r="L1" s="203"/>
      <c r="M1" s="203"/>
      <c r="N1" s="203"/>
    </row>
    <row r="2" spans="1:14" ht="26.25" x14ac:dyDescent="0.4">
      <c r="A2" s="140" t="str">
        <f>'1'!A2:B2</f>
        <v>Dato:</v>
      </c>
      <c r="B2" s="180"/>
      <c r="C2" s="207" t="str">
        <f>IF(Resultatskj!L2="","",Resultatskj!L2)</f>
        <v/>
      </c>
      <c r="D2" s="208"/>
      <c r="E2" s="208"/>
      <c r="F2" s="209"/>
      <c r="G2" s="2"/>
      <c r="H2" s="1" t="str">
        <f>'1'!H2</f>
        <v>Gruppe:</v>
      </c>
      <c r="I2" s="204" t="str">
        <f>IF(Resultatskj!H4="","",Resultatskj!H4)</f>
        <v/>
      </c>
      <c r="J2" s="205"/>
      <c r="K2" s="206"/>
      <c r="L2" s="3"/>
      <c r="M2" s="1" t="s">
        <v>78</v>
      </c>
      <c r="N2" s="54" t="str">
        <f>Resultatskj!B10</f>
        <v/>
      </c>
    </row>
    <row r="3" spans="1:14" ht="5.0999999999999996" customHeight="1" thickBot="1" x14ac:dyDescent="0.25">
      <c r="A3" s="241">
        <v>10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ht="15.75" x14ac:dyDescent="0.25">
      <c r="A4" s="219" t="str">
        <f>'1'!A4:B4</f>
        <v>Arrangør:</v>
      </c>
      <c r="B4" s="216"/>
      <c r="C4" s="226" t="str">
        <f>IF(Resultatskj!$C$2="","",Resultatskj!$C$2)</f>
        <v/>
      </c>
      <c r="D4" s="226"/>
      <c r="E4" s="226"/>
      <c r="F4" s="226"/>
      <c r="G4" s="226"/>
      <c r="H4" s="227"/>
      <c r="I4" s="216" t="str">
        <f>'1'!I4:J4</f>
        <v>Hundens navn:</v>
      </c>
      <c r="J4" s="217"/>
      <c r="K4" s="223"/>
      <c r="L4" s="223"/>
      <c r="M4" s="223"/>
      <c r="N4" s="224"/>
    </row>
    <row r="5" spans="1:14" ht="15.75" x14ac:dyDescent="0.25">
      <c r="A5" s="239" t="str">
        <f>'1'!A5:B5</f>
        <v>Fører:</v>
      </c>
      <c r="B5" s="156"/>
      <c r="C5" s="232"/>
      <c r="D5" s="232"/>
      <c r="E5" s="232"/>
      <c r="F5" s="232"/>
      <c r="G5" s="232"/>
      <c r="H5" s="233"/>
      <c r="I5" s="218" t="str">
        <f>'1'!I5:J5</f>
        <v>Reg.nr.:</v>
      </c>
      <c r="J5" s="156"/>
      <c r="K5" s="232"/>
      <c r="L5" s="232"/>
      <c r="M5" s="232"/>
      <c r="N5" s="242"/>
    </row>
    <row r="6" spans="1:14" ht="16.5" thickBot="1" x14ac:dyDescent="0.3">
      <c r="A6" s="240" t="str">
        <f>'1'!A6:B6</f>
        <v>Klubb:</v>
      </c>
      <c r="B6" s="170"/>
      <c r="C6" s="211"/>
      <c r="D6" s="211"/>
      <c r="E6" s="211"/>
      <c r="F6" s="211"/>
      <c r="G6" s="211"/>
      <c r="H6" s="236"/>
      <c r="I6" s="231" t="str">
        <f>'1'!I6:J6</f>
        <v>Rase:</v>
      </c>
      <c r="J6" s="170"/>
      <c r="K6" s="211"/>
      <c r="L6" s="211"/>
      <c r="M6" s="211"/>
      <c r="N6" s="212"/>
    </row>
    <row r="7" spans="1:14" ht="9.9499999999999993" customHeight="1" thickBot="1" x14ac:dyDescent="0.3">
      <c r="A7" s="73"/>
      <c r="B7" s="74"/>
      <c r="C7" s="75"/>
      <c r="D7" s="75"/>
      <c r="E7" s="75"/>
      <c r="F7" s="75"/>
      <c r="G7" s="75"/>
      <c r="H7" s="75"/>
      <c r="I7" s="73"/>
      <c r="J7" s="74"/>
      <c r="K7" s="75"/>
      <c r="L7" s="75"/>
      <c r="M7" s="75"/>
      <c r="N7" s="75"/>
    </row>
    <row r="8" spans="1:14" ht="3.95" customHeight="1" thickBot="1" x14ac:dyDescent="0.3">
      <c r="A8" s="96"/>
      <c r="B8" s="97"/>
      <c r="C8" s="98"/>
      <c r="D8" s="98"/>
      <c r="E8" s="98"/>
      <c r="F8" s="98"/>
      <c r="G8" s="98"/>
      <c r="H8" s="98"/>
      <c r="I8" s="99"/>
      <c r="J8" s="97"/>
      <c r="K8" s="98"/>
      <c r="L8" s="98"/>
      <c r="M8" s="98"/>
      <c r="N8" s="100"/>
    </row>
    <row r="9" spans="1:14" s="77" customFormat="1" ht="14.25" customHeight="1" thickBot="1" x14ac:dyDescent="0.3">
      <c r="A9" s="101"/>
      <c r="B9" s="86" t="s">
        <v>77</v>
      </c>
      <c r="C9" s="78"/>
      <c r="D9" s="94" t="s">
        <v>74</v>
      </c>
      <c r="E9" s="92"/>
      <c r="F9" s="78"/>
      <c r="G9" s="78"/>
      <c r="H9" s="94" t="s">
        <v>75</v>
      </c>
      <c r="I9" s="92"/>
      <c r="J9" s="76"/>
      <c r="K9" s="94" t="s">
        <v>76</v>
      </c>
      <c r="L9" s="92"/>
      <c r="M9" s="78"/>
      <c r="N9" s="102"/>
    </row>
    <row r="10" spans="1:14" s="77" customFormat="1" ht="3.95" customHeight="1" thickBot="1" x14ac:dyDescent="0.3">
      <c r="A10" s="103"/>
      <c r="B10" s="110"/>
      <c r="C10" s="105"/>
      <c r="D10" s="111"/>
      <c r="E10" s="112"/>
      <c r="F10" s="105"/>
      <c r="G10" s="105"/>
      <c r="H10" s="111"/>
      <c r="I10" s="112"/>
      <c r="J10" s="108"/>
      <c r="K10" s="111"/>
      <c r="L10" s="112"/>
      <c r="M10" s="105"/>
      <c r="N10" s="109"/>
    </row>
    <row r="11" spans="1:14" ht="9.9499999999999993" customHeight="1" x14ac:dyDescent="0.25">
      <c r="A11" s="73"/>
      <c r="B11" s="74"/>
      <c r="C11" s="75"/>
      <c r="D11" s="75"/>
      <c r="E11" s="75"/>
      <c r="F11" s="75"/>
      <c r="G11" s="75"/>
      <c r="H11" s="75"/>
      <c r="I11" s="73"/>
      <c r="J11" s="74"/>
      <c r="K11" s="75"/>
      <c r="L11" s="75"/>
      <c r="M11" s="75"/>
      <c r="N11" s="75"/>
    </row>
    <row r="12" spans="1:14" ht="18.75" thickBot="1" x14ac:dyDescent="0.3">
      <c r="A12" s="193" t="str">
        <f>'1'!A12</f>
        <v>Lydighet: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</row>
    <row r="13" spans="1:14" s="77" customFormat="1" ht="12" x14ac:dyDescent="0.2">
      <c r="A13" s="234" t="str">
        <f>'1'!A13</f>
        <v>Øvelser:</v>
      </c>
      <c r="B13" s="235"/>
      <c r="C13" s="235"/>
      <c r="D13" s="235"/>
      <c r="E13" s="235"/>
      <c r="F13" s="87" t="s">
        <v>16</v>
      </c>
      <c r="G13" s="87" t="s">
        <v>17</v>
      </c>
      <c r="H13" s="87" t="s">
        <v>18</v>
      </c>
      <c r="I13" s="243"/>
      <c r="J13" s="244"/>
      <c r="K13" s="244"/>
      <c r="L13" s="244"/>
      <c r="M13" s="244"/>
      <c r="N13" s="245"/>
    </row>
    <row r="14" spans="1:14" ht="14.25" x14ac:dyDescent="0.2">
      <c r="A14" s="5">
        <f>'1'!A14</f>
        <v>1</v>
      </c>
      <c r="B14" s="161" t="str">
        <f>'1'!B14</f>
        <v>Fri ved foten</v>
      </c>
      <c r="C14" s="161"/>
      <c r="D14" s="161"/>
      <c r="E14" s="161"/>
      <c r="F14" s="6">
        <v>3</v>
      </c>
      <c r="G14" s="79"/>
      <c r="H14" s="20" t="str">
        <f t="shared" ref="H14:H23" si="0">IF(G14="","",IF(G14=0,"I.G.",G14*F14))</f>
        <v/>
      </c>
      <c r="I14" s="220"/>
      <c r="J14" s="221"/>
      <c r="K14" s="221"/>
      <c r="L14" s="221"/>
      <c r="M14" s="221"/>
      <c r="N14" s="222"/>
    </row>
    <row r="15" spans="1:14" ht="14.25" x14ac:dyDescent="0.2">
      <c r="A15" s="5">
        <f>'1'!A15</f>
        <v>2</v>
      </c>
      <c r="B15" s="161" t="str">
        <f>'1'!B15</f>
        <v>Innkalling m/stå og dekk</v>
      </c>
      <c r="C15" s="161"/>
      <c r="D15" s="161"/>
      <c r="E15" s="161"/>
      <c r="F15" s="6">
        <v>3</v>
      </c>
      <c r="G15" s="79"/>
      <c r="H15" s="20" t="str">
        <f t="shared" si="0"/>
        <v/>
      </c>
      <c r="I15" s="220"/>
      <c r="J15" s="221"/>
      <c r="K15" s="221"/>
      <c r="L15" s="221"/>
      <c r="M15" s="221"/>
      <c r="N15" s="222"/>
    </row>
    <row r="16" spans="1:14" ht="14.25" x14ac:dyDescent="0.2">
      <c r="A16" s="5">
        <f>'1'!A16</f>
        <v>3</v>
      </c>
      <c r="B16" s="161" t="str">
        <f>'1'!B16</f>
        <v>Fremadsending</v>
      </c>
      <c r="C16" s="161"/>
      <c r="D16" s="161"/>
      <c r="E16" s="161"/>
      <c r="F16" s="6">
        <v>3</v>
      </c>
      <c r="G16" s="79"/>
      <c r="H16" s="20" t="str">
        <f t="shared" si="0"/>
        <v/>
      </c>
      <c r="I16" s="220"/>
      <c r="J16" s="221"/>
      <c r="K16" s="221"/>
      <c r="L16" s="221"/>
      <c r="M16" s="221"/>
      <c r="N16" s="222"/>
    </row>
    <row r="17" spans="1:14" ht="14.25" x14ac:dyDescent="0.2">
      <c r="A17" s="5">
        <f>'1'!A17</f>
        <v>4</v>
      </c>
      <c r="B17" s="161" t="str">
        <f>'1'!B17</f>
        <v>Kryp</v>
      </c>
      <c r="C17" s="161"/>
      <c r="D17" s="161"/>
      <c r="E17" s="161"/>
      <c r="F17" s="6">
        <v>3</v>
      </c>
      <c r="G17" s="79"/>
      <c r="H17" s="20" t="str">
        <f t="shared" si="0"/>
        <v/>
      </c>
      <c r="I17" s="220"/>
      <c r="J17" s="221"/>
      <c r="K17" s="221"/>
      <c r="L17" s="221"/>
      <c r="M17" s="221"/>
      <c r="N17" s="222"/>
    </row>
    <row r="18" spans="1:14" ht="14.25" x14ac:dyDescent="0.2">
      <c r="A18" s="5">
        <f>'1'!A18</f>
        <v>5</v>
      </c>
      <c r="B18" s="161" t="str">
        <f>'1'!B18</f>
        <v>Hals på kommando</v>
      </c>
      <c r="C18" s="161"/>
      <c r="D18" s="161"/>
      <c r="E18" s="161"/>
      <c r="F18" s="6">
        <v>2</v>
      </c>
      <c r="G18" s="79"/>
      <c r="H18" s="20" t="str">
        <f t="shared" si="0"/>
        <v/>
      </c>
      <c r="I18" s="220"/>
      <c r="J18" s="221"/>
      <c r="K18" s="221"/>
      <c r="L18" s="221"/>
      <c r="M18" s="221"/>
      <c r="N18" s="222"/>
    </row>
    <row r="19" spans="1:14" ht="14.25" x14ac:dyDescent="0.2">
      <c r="A19" s="5">
        <f>'1'!A19</f>
        <v>6</v>
      </c>
      <c r="B19" s="161" t="str">
        <f>'1'!B19</f>
        <v>Apportering metallapport</v>
      </c>
      <c r="C19" s="161"/>
      <c r="D19" s="161"/>
      <c r="E19" s="161"/>
      <c r="F19" s="6">
        <v>3</v>
      </c>
      <c r="G19" s="79"/>
      <c r="H19" s="20" t="str">
        <f t="shared" si="0"/>
        <v/>
      </c>
      <c r="I19" s="220"/>
      <c r="J19" s="221"/>
      <c r="K19" s="221"/>
      <c r="L19" s="221"/>
      <c r="M19" s="221"/>
      <c r="N19" s="222"/>
    </row>
    <row r="20" spans="1:14" ht="14.25" x14ac:dyDescent="0.2">
      <c r="A20" s="5">
        <f>'1'!A20</f>
        <v>7</v>
      </c>
      <c r="B20" s="161" t="str">
        <f>'1'!B20</f>
        <v>Apportering tung gjenstand</v>
      </c>
      <c r="C20" s="161"/>
      <c r="D20" s="161"/>
      <c r="E20" s="161"/>
      <c r="F20" s="6">
        <v>3</v>
      </c>
      <c r="G20" s="79"/>
      <c r="H20" s="20" t="str">
        <f t="shared" si="0"/>
        <v/>
      </c>
      <c r="I20" s="220"/>
      <c r="J20" s="221"/>
      <c r="K20" s="221"/>
      <c r="L20" s="221"/>
      <c r="M20" s="221"/>
      <c r="N20" s="222"/>
    </row>
    <row r="21" spans="1:14" ht="14.25" x14ac:dyDescent="0.2">
      <c r="A21" s="5">
        <f>'1'!A21</f>
        <v>8</v>
      </c>
      <c r="B21" s="161" t="s">
        <v>64</v>
      </c>
      <c r="C21" s="161"/>
      <c r="D21" s="161"/>
      <c r="E21" s="161"/>
      <c r="F21" s="6">
        <v>2</v>
      </c>
      <c r="G21" s="79"/>
      <c r="H21" s="20" t="str">
        <f t="shared" si="0"/>
        <v/>
      </c>
      <c r="I21" s="220"/>
      <c r="J21" s="221"/>
      <c r="K21" s="221"/>
      <c r="L21" s="221"/>
      <c r="M21" s="221"/>
      <c r="N21" s="222"/>
    </row>
    <row r="22" spans="1:14" ht="14.25" x14ac:dyDescent="0.2">
      <c r="A22" s="5">
        <f>'1'!A22</f>
        <v>9</v>
      </c>
      <c r="B22" s="161" t="str">
        <f>'1'!B22</f>
        <v>Stigeklatring</v>
      </c>
      <c r="C22" s="161"/>
      <c r="D22" s="161"/>
      <c r="E22" s="161"/>
      <c r="F22" s="6">
        <v>2</v>
      </c>
      <c r="G22" s="79"/>
      <c r="H22" s="20" t="str">
        <f t="shared" si="0"/>
        <v/>
      </c>
      <c r="I22" s="220"/>
      <c r="J22" s="221"/>
      <c r="K22" s="221"/>
      <c r="L22" s="221"/>
      <c r="M22" s="221"/>
      <c r="N22" s="222"/>
    </row>
    <row r="23" spans="1:14" ht="14.25" x14ac:dyDescent="0.2">
      <c r="A23" s="5">
        <f>'1'!A23</f>
        <v>10</v>
      </c>
      <c r="B23" s="161" t="str">
        <f>'1'!B23</f>
        <v>Fellesdekk</v>
      </c>
      <c r="C23" s="161"/>
      <c r="D23" s="161"/>
      <c r="E23" s="161"/>
      <c r="F23" s="6">
        <v>2</v>
      </c>
      <c r="G23" s="79"/>
      <c r="H23" s="20" t="str">
        <f t="shared" si="0"/>
        <v/>
      </c>
      <c r="I23" s="220"/>
      <c r="J23" s="221"/>
      <c r="K23" s="221"/>
      <c r="L23" s="221"/>
      <c r="M23" s="221"/>
      <c r="N23" s="222"/>
    </row>
    <row r="24" spans="1:14" ht="16.5" thickBot="1" x14ac:dyDescent="0.3">
      <c r="A24" s="185" t="str">
        <f>'1'!A24</f>
        <v>Sum lydighet:</v>
      </c>
      <c r="B24" s="186"/>
      <c r="C24" s="186"/>
      <c r="D24" s="186"/>
      <c r="E24" s="186"/>
      <c r="F24" s="7">
        <f>SUM(F14:F23)</f>
        <v>26</v>
      </c>
      <c r="G24" s="82"/>
      <c r="H24" s="72">
        <f>SUM(H14:H23)</f>
        <v>0</v>
      </c>
      <c r="I24" s="164"/>
      <c r="J24" s="165"/>
      <c r="K24" s="165"/>
      <c r="L24" s="165"/>
      <c r="M24" s="165"/>
      <c r="N24" s="166"/>
    </row>
    <row r="25" spans="1:14" ht="18.75" thickBot="1" x14ac:dyDescent="0.3">
      <c r="A25" s="193" t="str">
        <f>'1'!A25</f>
        <v>Sporgruppen:</v>
      </c>
      <c r="B25" s="194"/>
      <c r="C25" s="194"/>
      <c r="D25" s="194"/>
      <c r="E25" s="194"/>
      <c r="F25" s="194"/>
      <c r="G25" s="248"/>
      <c r="H25" s="194"/>
      <c r="I25" s="194"/>
      <c r="J25" s="194"/>
      <c r="K25" s="194"/>
      <c r="L25" s="194"/>
      <c r="M25" s="194"/>
      <c r="N25" s="194"/>
    </row>
    <row r="26" spans="1:14" x14ac:dyDescent="0.2">
      <c r="A26" s="167" t="str">
        <f>'1'!A26</f>
        <v>Øvelser:</v>
      </c>
      <c r="B26" s="168"/>
      <c r="C26" s="168"/>
      <c r="D26" s="168"/>
      <c r="E26" s="168"/>
      <c r="F26" s="48" t="s">
        <v>16</v>
      </c>
      <c r="G26" s="48" t="s">
        <v>17</v>
      </c>
      <c r="H26" s="48" t="s">
        <v>18</v>
      </c>
      <c r="I26" s="246"/>
      <c r="J26" s="192"/>
      <c r="K26" s="192"/>
      <c r="L26" s="192"/>
      <c r="M26" s="192"/>
      <c r="N26" s="247"/>
    </row>
    <row r="27" spans="1:14" ht="14.25" x14ac:dyDescent="0.2">
      <c r="A27" s="5">
        <f>'1'!A27</f>
        <v>11</v>
      </c>
      <c r="B27" s="161" t="str">
        <f>'1'!B27</f>
        <v>Feltsøk</v>
      </c>
      <c r="C27" s="161"/>
      <c r="D27" s="161"/>
      <c r="E27" s="161"/>
      <c r="F27" s="6">
        <v>10</v>
      </c>
      <c r="G27" s="79"/>
      <c r="H27" s="20" t="str">
        <f>IF(G27="","",IF(G27=0,"I.G.",G27*F27))</f>
        <v/>
      </c>
      <c r="I27" s="220"/>
      <c r="J27" s="221"/>
      <c r="K27" s="221"/>
      <c r="L27" s="221"/>
      <c r="M27" s="221"/>
      <c r="N27" s="222"/>
    </row>
    <row r="28" spans="1:14" ht="14.25" x14ac:dyDescent="0.2">
      <c r="A28" s="5">
        <f>'1'!A28</f>
        <v>12</v>
      </c>
      <c r="B28" s="161" t="str">
        <f>'1'!B28</f>
        <v>Sporoppsøk</v>
      </c>
      <c r="C28" s="161"/>
      <c r="D28" s="161"/>
      <c r="E28" s="161"/>
      <c r="F28" s="6">
        <v>5</v>
      </c>
      <c r="G28" s="79"/>
      <c r="H28" s="20" t="str">
        <f>IF(G28="","",IF(G28=0,"I.G.",G28*F28))</f>
        <v/>
      </c>
      <c r="I28" s="189"/>
      <c r="J28" s="190"/>
      <c r="K28" s="190"/>
      <c r="L28" s="190"/>
      <c r="M28" s="190"/>
      <c r="N28" s="191"/>
    </row>
    <row r="29" spans="1:14" ht="14.25" x14ac:dyDescent="0.2">
      <c r="A29" s="5">
        <f>'1'!A29</f>
        <v>13</v>
      </c>
      <c r="B29" s="161" t="str">
        <f>'1'!B29</f>
        <v>Spor</v>
      </c>
      <c r="C29" s="161"/>
      <c r="D29" s="161"/>
      <c r="E29" s="161"/>
      <c r="F29" s="6">
        <v>24</v>
      </c>
      <c r="G29" s="79"/>
      <c r="H29" s="20" t="str">
        <f>IF(G29="","",IF(G29=0,"I.G.",G29*F29))</f>
        <v/>
      </c>
      <c r="I29" s="189"/>
      <c r="J29" s="190"/>
      <c r="K29" s="190"/>
      <c r="L29" s="190"/>
      <c r="M29" s="190"/>
      <c r="N29" s="191"/>
    </row>
    <row r="30" spans="1:14" ht="16.5" thickBot="1" x14ac:dyDescent="0.3">
      <c r="A30" s="185" t="str">
        <f>'1'!A30</f>
        <v>Sum spesialøvelser:</v>
      </c>
      <c r="B30" s="186"/>
      <c r="C30" s="186"/>
      <c r="D30" s="186"/>
      <c r="E30" s="186"/>
      <c r="F30" s="7">
        <f>SUM(F27:F29)</f>
        <v>39</v>
      </c>
      <c r="G30" s="82"/>
      <c r="H30" s="72" t="str">
        <f>IF(AND(H27="",H28="",H29=""),"",SUM(H27:H29))</f>
        <v/>
      </c>
      <c r="I30" s="164"/>
      <c r="J30" s="165"/>
      <c r="K30" s="165"/>
      <c r="L30" s="165"/>
      <c r="M30" s="165"/>
      <c r="N30" s="166"/>
    </row>
    <row r="31" spans="1:14" ht="18.75" thickBot="1" x14ac:dyDescent="0.3">
      <c r="A31" s="193" t="str">
        <f>'1'!A31</f>
        <v>Runderingsgruppen:</v>
      </c>
      <c r="B31" s="194"/>
      <c r="C31" s="194"/>
      <c r="D31" s="194"/>
      <c r="E31" s="194"/>
      <c r="F31" s="194"/>
      <c r="G31" s="248"/>
      <c r="H31" s="194"/>
      <c r="I31" s="194"/>
      <c r="J31" s="194"/>
      <c r="K31" s="194"/>
      <c r="L31" s="194"/>
      <c r="M31" s="194"/>
      <c r="N31" s="194"/>
    </row>
    <row r="32" spans="1:14" x14ac:dyDescent="0.2">
      <c r="A32" s="167" t="str">
        <f>'1'!A32</f>
        <v>Øvelser:</v>
      </c>
      <c r="B32" s="168"/>
      <c r="C32" s="168"/>
      <c r="D32" s="168"/>
      <c r="E32" s="168"/>
      <c r="F32" s="48" t="s">
        <v>16</v>
      </c>
      <c r="G32" s="48" t="s">
        <v>17</v>
      </c>
      <c r="H32" s="48" t="s">
        <v>18</v>
      </c>
      <c r="I32" s="246"/>
      <c r="J32" s="192"/>
      <c r="K32" s="192"/>
      <c r="L32" s="192"/>
      <c r="M32" s="192"/>
      <c r="N32" s="247"/>
    </row>
    <row r="33" spans="1:14" ht="14.25" x14ac:dyDescent="0.2">
      <c r="A33" s="5">
        <f>'1'!A33</f>
        <v>11</v>
      </c>
      <c r="B33" s="161" t="str">
        <f>'1'!B33</f>
        <v>Feltsøk</v>
      </c>
      <c r="C33" s="161"/>
      <c r="D33" s="161"/>
      <c r="E33" s="161"/>
      <c r="F33" s="6">
        <v>10</v>
      </c>
      <c r="G33" s="79"/>
      <c r="H33" s="20" t="str">
        <f>IF(G33="","",IF(G33=0,"I.G.",G33*F33))</f>
        <v/>
      </c>
      <c r="I33" s="220"/>
      <c r="J33" s="221"/>
      <c r="K33" s="221"/>
      <c r="L33" s="221"/>
      <c r="M33" s="221"/>
      <c r="N33" s="222"/>
    </row>
    <row r="34" spans="1:14" ht="14.25" x14ac:dyDescent="0.2">
      <c r="A34" s="5">
        <f>'1'!A34</f>
        <v>12</v>
      </c>
      <c r="B34" s="161" t="str">
        <f>'1'!B34</f>
        <v>Rundering</v>
      </c>
      <c r="C34" s="161"/>
      <c r="D34" s="161"/>
      <c r="E34" s="161"/>
      <c r="F34" s="6">
        <f>'1'!F34</f>
        <v>29</v>
      </c>
      <c r="G34" s="79"/>
      <c r="H34" s="20" t="str">
        <f>IF(G34="","",IF(G34=0,"I.G.",G34*F34))</f>
        <v/>
      </c>
      <c r="I34" s="220"/>
      <c r="J34" s="221"/>
      <c r="K34" s="221"/>
      <c r="L34" s="221"/>
      <c r="M34" s="221"/>
      <c r="N34" s="222"/>
    </row>
    <row r="35" spans="1:14" ht="18.75" customHeight="1" thickBot="1" x14ac:dyDescent="0.3">
      <c r="A35" s="185" t="str">
        <f>'1'!A35</f>
        <v>Sum spesialøvelser:</v>
      </c>
      <c r="B35" s="186"/>
      <c r="C35" s="186"/>
      <c r="D35" s="186"/>
      <c r="E35" s="186"/>
      <c r="F35" s="7">
        <f>SUM(F33:F34)</f>
        <v>39</v>
      </c>
      <c r="G35" s="8"/>
      <c r="H35" s="72" t="str">
        <f>IF(AND(H33="",H34=""),"",SUM(H33:H34))</f>
        <v/>
      </c>
      <c r="I35" s="164"/>
      <c r="J35" s="165" t="s">
        <v>22</v>
      </c>
      <c r="K35" s="165"/>
      <c r="L35" s="165"/>
      <c r="M35" s="165">
        <v>300</v>
      </c>
      <c r="N35" s="166" t="s">
        <v>24</v>
      </c>
    </row>
    <row r="36" spans="1:14" ht="18.75" thickBot="1" x14ac:dyDescent="0.3">
      <c r="A36" s="193" t="str">
        <f>'1'!A36</f>
        <v>Rapportgruppen:</v>
      </c>
      <c r="B36" s="194"/>
      <c r="C36" s="194"/>
      <c r="D36" s="194"/>
      <c r="E36" s="194"/>
      <c r="F36" s="194"/>
      <c r="G36" s="248"/>
      <c r="H36" s="194"/>
      <c r="I36" s="194"/>
      <c r="J36" s="194"/>
      <c r="K36" s="194"/>
      <c r="L36" s="194"/>
      <c r="M36" s="194"/>
      <c r="N36" s="194"/>
    </row>
    <row r="37" spans="1:14" x14ac:dyDescent="0.2">
      <c r="A37" s="183" t="str">
        <f>'1'!A37</f>
        <v>Start kl.:</v>
      </c>
      <c r="B37" s="184">
        <v>0</v>
      </c>
      <c r="C37" s="138" t="str">
        <f>'1'!C37</f>
        <v>Ankomst kl.:</v>
      </c>
      <c r="D37" s="184">
        <v>0</v>
      </c>
      <c r="E37" s="177" t="str">
        <f>'1'!E37:H37</f>
        <v>Anvendt tid:</v>
      </c>
      <c r="F37" s="178"/>
      <c r="G37" s="251"/>
      <c r="H37" s="179"/>
      <c r="I37" s="9"/>
      <c r="J37" s="167" t="str">
        <f>'1'!J37:L37</f>
        <v>Godkjent</v>
      </c>
      <c r="K37" s="192"/>
      <c r="L37" s="192"/>
      <c r="M37" s="68">
        <f>'1'!M37</f>
        <v>325</v>
      </c>
      <c r="N37" s="69" t="str">
        <f>'1'!N37</f>
        <v>poeng</v>
      </c>
    </row>
    <row r="38" spans="1:14" x14ac:dyDescent="0.2">
      <c r="A38" s="57" t="str">
        <f>'1'!A38</f>
        <v>B</v>
      </c>
      <c r="B38" s="80">
        <v>0</v>
      </c>
      <c r="C38" s="10" t="str">
        <f>'1'!C38</f>
        <v>A</v>
      </c>
      <c r="D38" s="80">
        <v>0</v>
      </c>
      <c r="E38" s="155">
        <f>SUM(B38,D38)</f>
        <v>0</v>
      </c>
      <c r="F38" s="156"/>
      <c r="G38" s="156"/>
      <c r="H38" s="157"/>
      <c r="I38" s="9"/>
      <c r="J38" s="139" t="str">
        <f>'1'!J38:L38</f>
        <v>- Derav i spesialøvelsene</v>
      </c>
      <c r="K38" s="253"/>
      <c r="L38" s="253"/>
      <c r="M38" s="60">
        <v>195</v>
      </c>
      <c r="N38" s="61" t="str">
        <f>'1'!N38</f>
        <v>poeng</v>
      </c>
    </row>
    <row r="39" spans="1:14" x14ac:dyDescent="0.2">
      <c r="A39" s="57" t="str">
        <f>'1'!A39</f>
        <v>A</v>
      </c>
      <c r="B39" s="80">
        <v>0</v>
      </c>
      <c r="C39" s="10" t="str">
        <f>'1'!C39</f>
        <v>B</v>
      </c>
      <c r="D39" s="80">
        <v>0</v>
      </c>
      <c r="E39" s="155">
        <f>SUM(B39,D39)</f>
        <v>0</v>
      </c>
      <c r="F39" s="156"/>
      <c r="G39" s="156"/>
      <c r="H39" s="157"/>
      <c r="I39" s="9"/>
      <c r="J39" s="254" t="s">
        <v>72</v>
      </c>
      <c r="K39" s="253"/>
      <c r="L39" s="253"/>
      <c r="M39" s="60">
        <v>130</v>
      </c>
      <c r="N39" s="61" t="str">
        <f>'1'!N39</f>
        <v>poeng</v>
      </c>
    </row>
    <row r="40" spans="1:14" x14ac:dyDescent="0.2">
      <c r="A40" s="57" t="str">
        <f>'1'!A40</f>
        <v>C</v>
      </c>
      <c r="B40" s="80">
        <v>0</v>
      </c>
      <c r="C40" s="10" t="str">
        <f>'1'!C40</f>
        <v>A</v>
      </c>
      <c r="D40" s="80">
        <v>0</v>
      </c>
      <c r="E40" s="155">
        <f>SUM(B40,D40)</f>
        <v>0</v>
      </c>
      <c r="F40" s="156"/>
      <c r="G40" s="156"/>
      <c r="H40" s="157"/>
      <c r="I40" s="9"/>
      <c r="J40" s="260" t="str">
        <f>'1'!J40:L40</f>
        <v>Cert/CACIT</v>
      </c>
      <c r="K40" s="261"/>
      <c r="L40" s="261"/>
      <c r="M40" s="70">
        <v>575</v>
      </c>
      <c r="N40" s="71" t="str">
        <f>'1'!N40</f>
        <v>poeng</v>
      </c>
    </row>
    <row r="41" spans="1:14" x14ac:dyDescent="0.2">
      <c r="A41" s="57" t="str">
        <f>'1'!A41</f>
        <v>A</v>
      </c>
      <c r="B41" s="80">
        <v>0</v>
      </c>
      <c r="C41" s="10" t="str">
        <f>'1'!C41</f>
        <v>D</v>
      </c>
      <c r="D41" s="80">
        <v>0</v>
      </c>
      <c r="E41" s="155">
        <f>SUM(E37:H40)</f>
        <v>0</v>
      </c>
      <c r="F41" s="156"/>
      <c r="G41" s="156"/>
      <c r="H41" s="157"/>
      <c r="I41" s="9"/>
      <c r="J41" s="139" t="str">
        <f>'1'!J41:L41</f>
        <v>- Derav i spesialøvelsene</v>
      </c>
      <c r="K41" s="253"/>
      <c r="L41" s="253"/>
      <c r="M41" s="60">
        <v>312</v>
      </c>
      <c r="N41" s="61" t="str">
        <f>'1'!N41</f>
        <v>poeng</v>
      </c>
    </row>
    <row r="42" spans="1:14" ht="13.5" thickBot="1" x14ac:dyDescent="0.25">
      <c r="A42" s="174" t="str">
        <f>'1'!A42</f>
        <v>Anvendt tid totalt:</v>
      </c>
      <c r="B42" s="258"/>
      <c r="C42" s="175"/>
      <c r="D42" s="259"/>
      <c r="E42" s="229">
        <f>SUM(E38:H41)</f>
        <v>0</v>
      </c>
      <c r="F42" s="170"/>
      <c r="G42" s="170"/>
      <c r="H42" s="230"/>
      <c r="I42" s="19"/>
      <c r="J42" s="143" t="str">
        <f>'1'!J42:L42</f>
        <v>- Derav i lydighetsøvelsene</v>
      </c>
      <c r="K42" s="252"/>
      <c r="L42" s="252"/>
      <c r="M42" s="62">
        <v>208</v>
      </c>
      <c r="N42" s="63" t="str">
        <f>'1'!N42</f>
        <v>poeng</v>
      </c>
    </row>
    <row r="43" spans="1:14" ht="13.5" thickBot="1" x14ac:dyDescent="0.25">
      <c r="A43" s="167" t="str">
        <f>'1'!A43</f>
        <v>Øvelser:</v>
      </c>
      <c r="B43" s="249"/>
      <c r="C43" s="168"/>
      <c r="D43" s="249"/>
      <c r="E43" s="168"/>
      <c r="F43" s="48" t="str">
        <f>'1'!F43</f>
        <v>Koeff.</v>
      </c>
      <c r="G43" s="48" t="str">
        <f>'1'!G43</f>
        <v>Karakter</v>
      </c>
      <c r="H43" s="55" t="str">
        <f>'1'!H43</f>
        <v>Poeng</v>
      </c>
      <c r="I43" s="9"/>
      <c r="J43" s="19"/>
      <c r="K43" s="19"/>
      <c r="L43" s="19"/>
      <c r="M43" s="19"/>
      <c r="N43" s="19"/>
    </row>
    <row r="44" spans="1:14" ht="14.25" x14ac:dyDescent="0.2">
      <c r="A44" s="5">
        <f>'1'!A44</f>
        <v>11</v>
      </c>
      <c r="B44" s="250" t="str">
        <f>'1'!B44</f>
        <v>Feltsøk</v>
      </c>
      <c r="C44" s="161"/>
      <c r="D44" s="250"/>
      <c r="E44" s="161"/>
      <c r="F44" s="6">
        <v>10</v>
      </c>
      <c r="G44" s="79"/>
      <c r="H44" s="21" t="str">
        <f>IF(G44="","",IF(G44=0,"I.G.",G44*F44))</f>
        <v/>
      </c>
      <c r="I44" s="9"/>
      <c r="J44" s="137"/>
      <c r="K44" s="160"/>
      <c r="L44" s="160"/>
      <c r="M44" s="158" t="str">
        <f>'1'!M44:N44</f>
        <v>Poeng</v>
      </c>
      <c r="N44" s="159"/>
    </row>
    <row r="45" spans="1:14" ht="14.25" x14ac:dyDescent="0.2">
      <c r="A45" s="5">
        <f>'1'!A45</f>
        <v>12</v>
      </c>
      <c r="B45" s="161" t="str">
        <f>'1'!B45</f>
        <v>Rapport</v>
      </c>
      <c r="C45" s="161"/>
      <c r="D45" s="161"/>
      <c r="E45" s="161"/>
      <c r="F45" s="6">
        <f>'1'!F45</f>
        <v>29</v>
      </c>
      <c r="G45" s="79"/>
      <c r="H45" s="21" t="str">
        <f>IF(G45="","",IF(G45=0,"I.G.",G45*F45))</f>
        <v/>
      </c>
      <c r="I45" s="9"/>
      <c r="J45" s="139" t="str">
        <f>'1'!J45:L45</f>
        <v>Sum Lydighet</v>
      </c>
      <c r="K45" s="228"/>
      <c r="L45" s="228"/>
      <c r="M45" s="151">
        <f>H24</f>
        <v>0</v>
      </c>
      <c r="N45" s="152"/>
    </row>
    <row r="46" spans="1:14" ht="16.5" thickBot="1" x14ac:dyDescent="0.3">
      <c r="A46" s="185" t="str">
        <f>'1'!A46</f>
        <v>Sum spesialøvelser:</v>
      </c>
      <c r="B46" s="186"/>
      <c r="C46" s="186"/>
      <c r="D46" s="186"/>
      <c r="E46" s="186"/>
      <c r="F46" s="7">
        <f>SUM(F44:F45)</f>
        <v>39</v>
      </c>
      <c r="G46" s="8"/>
      <c r="H46" s="15"/>
      <c r="I46" s="9"/>
      <c r="J46" s="139" t="str">
        <f>'1'!J46:L46</f>
        <v>Sum Spesialøvelser</v>
      </c>
      <c r="K46" s="228"/>
      <c r="L46" s="228"/>
      <c r="M46" s="153" t="str">
        <f>IF(Resultatskj!H4="Rundering",H35,IF(Resultatskj!H4="Spor",H30,IF(Resultatskj!H4="Rapport",H46,"")))</f>
        <v/>
      </c>
      <c r="N46" s="154"/>
    </row>
    <row r="47" spans="1:14" ht="16.5" thickBot="1" x14ac:dyDescent="0.3">
      <c r="A47" s="200"/>
      <c r="B47" s="200"/>
      <c r="C47" s="200"/>
      <c r="D47" s="200"/>
      <c r="E47" s="200"/>
      <c r="F47" s="200"/>
      <c r="G47" s="255"/>
      <c r="H47" s="200"/>
      <c r="I47" s="9"/>
      <c r="J47" s="143" t="str">
        <f>'1'!J47:L47</f>
        <v>Totalpoeng</v>
      </c>
      <c r="K47" s="165"/>
      <c r="L47" s="166"/>
      <c r="M47" s="198">
        <f>SUM(M45:N46)</f>
        <v>0</v>
      </c>
      <c r="N47" s="199"/>
    </row>
    <row r="48" spans="1:14" ht="20.100000000000001" customHeight="1" x14ac:dyDescent="0.2">
      <c r="A48" s="201"/>
      <c r="B48" s="201"/>
      <c r="C48" s="201"/>
      <c r="D48" s="201"/>
      <c r="E48" s="201"/>
      <c r="F48" s="201"/>
      <c r="G48" s="256"/>
      <c r="H48" s="201"/>
      <c r="I48" s="9"/>
      <c r="J48" s="89" t="str">
        <f>'1'!J48</f>
        <v>Ikke godkj.</v>
      </c>
      <c r="K48" s="177" t="str">
        <f>'1'!K48</f>
        <v>Godkj.</v>
      </c>
      <c r="L48" s="257"/>
      <c r="M48" s="4" t="str">
        <f>'1'!M48</f>
        <v>Cert</v>
      </c>
      <c r="N48" s="24" t="str">
        <f>'1'!N48</f>
        <v>Plass</v>
      </c>
    </row>
    <row r="49" spans="1:14" ht="24" thickBot="1" x14ac:dyDescent="0.4">
      <c r="A49" s="202" t="str">
        <f>IF(Resultatskj!C3="","",Resultatskj!C3)</f>
        <v/>
      </c>
      <c r="B49" s="202"/>
      <c r="C49" s="202"/>
      <c r="D49" s="202"/>
      <c r="E49" s="202"/>
      <c r="F49" s="202" t="str">
        <f>IF(Resultatskj!C4="","",Resultatskj!C4)</f>
        <v/>
      </c>
      <c r="G49" s="202"/>
      <c r="H49" s="202"/>
      <c r="I49" s="9"/>
      <c r="J49" s="18" t="str">
        <f>IF(OR(M47&lt;M37,M46&lt;M38,M45&lt;M39,M47=""),"X","")</f>
        <v>X</v>
      </c>
      <c r="K49" s="149" t="str">
        <f>IF(AND(M47&gt;=M37,M46&gt;=M38,M45&gt;M39,J49=""),"X","")</f>
        <v/>
      </c>
      <c r="L49" s="150"/>
      <c r="M49" s="84" t="str">
        <f>IF(AND(M47&gt;=575,M46&gt;=311.99,M45&gt;207.99,J49=""),"X","")</f>
        <v/>
      </c>
      <c r="N49" s="47" t="str">
        <f>Resultatskj!A10</f>
        <v>-</v>
      </c>
    </row>
    <row r="50" spans="1:14" x14ac:dyDescent="0.2">
      <c r="A50" s="237" t="s">
        <v>80</v>
      </c>
      <c r="B50" s="237"/>
      <c r="C50" s="237"/>
      <c r="D50" s="237"/>
      <c r="E50" s="237"/>
      <c r="F50" s="237"/>
      <c r="G50" s="237"/>
      <c r="H50" s="237"/>
      <c r="I50" s="9"/>
      <c r="J50" s="197" t="str">
        <f>Resultatskj!L26</f>
        <v>B.Strand 02.06.2015</v>
      </c>
      <c r="K50" s="197"/>
      <c r="L50" s="197"/>
      <c r="M50" s="197"/>
      <c r="N50" s="197"/>
    </row>
    <row r="51" spans="1:14" x14ac:dyDescent="0.2">
      <c r="A51" s="9"/>
      <c r="B51" s="9"/>
      <c r="C51" s="9"/>
      <c r="D51" s="9"/>
      <c r="E51" s="9"/>
      <c r="F51" s="9"/>
      <c r="G51" s="9"/>
      <c r="H51" s="9"/>
      <c r="I51" s="9"/>
      <c r="J51" s="188"/>
      <c r="K51" s="188"/>
      <c r="L51" s="188"/>
      <c r="M51" s="188"/>
      <c r="N51" s="188"/>
    </row>
    <row r="52" spans="1:14" ht="23.25" x14ac:dyDescent="0.35">
      <c r="J52" s="9"/>
      <c r="K52" s="133"/>
      <c r="L52" s="133"/>
      <c r="M52" s="262" t="str">
        <f>IF(AND(M50&gt;=575,M49&gt;=311.99,M48&gt;207.99,J52=""),"X","")</f>
        <v/>
      </c>
      <c r="N52" s="187"/>
    </row>
  </sheetData>
  <mergeCells count="99">
    <mergeCell ref="A50:H50"/>
    <mergeCell ref="C1:E1"/>
    <mergeCell ref="M52:N52"/>
    <mergeCell ref="A47:H49"/>
    <mergeCell ref="J51:N51"/>
    <mergeCell ref="J50:N50"/>
    <mergeCell ref="J47:L47"/>
    <mergeCell ref="M47:N47"/>
    <mergeCell ref="K52:L52"/>
    <mergeCell ref="K48:L48"/>
    <mergeCell ref="K49:L49"/>
    <mergeCell ref="M46:N46"/>
    <mergeCell ref="M44:N44"/>
    <mergeCell ref="J45:L45"/>
    <mergeCell ref="M45:N45"/>
    <mergeCell ref="A37:B37"/>
    <mergeCell ref="C37:D37"/>
    <mergeCell ref="A42:D42"/>
    <mergeCell ref="E42:H42"/>
    <mergeCell ref="E41:H41"/>
    <mergeCell ref="B44:E44"/>
    <mergeCell ref="J38:L38"/>
    <mergeCell ref="J39:L39"/>
    <mergeCell ref="B45:E45"/>
    <mergeCell ref="A46:E46"/>
    <mergeCell ref="A6:B6"/>
    <mergeCell ref="C6:H6"/>
    <mergeCell ref="I6:J6"/>
    <mergeCell ref="K6:N6"/>
    <mergeCell ref="B15:E15"/>
    <mergeCell ref="I15:N15"/>
    <mergeCell ref="B16:E16"/>
    <mergeCell ref="I16:N16"/>
    <mergeCell ref="B23:E23"/>
    <mergeCell ref="I21:N21"/>
    <mergeCell ref="I22:N22"/>
    <mergeCell ref="I23:N23"/>
    <mergeCell ref="A5:B5"/>
    <mergeCell ref="C5:H5"/>
    <mergeCell ref="A2:B2"/>
    <mergeCell ref="C2:F2"/>
    <mergeCell ref="I2:K2"/>
    <mergeCell ref="A3:N3"/>
    <mergeCell ref="I5:J5"/>
    <mergeCell ref="K5:N5"/>
    <mergeCell ref="I4:J4"/>
    <mergeCell ref="B21:E21"/>
    <mergeCell ref="B22:E22"/>
    <mergeCell ref="A25:N25"/>
    <mergeCell ref="A35:E35"/>
    <mergeCell ref="J44:L44"/>
    <mergeCell ref="E37:H37"/>
    <mergeCell ref="J37:L37"/>
    <mergeCell ref="E38:H38"/>
    <mergeCell ref="J42:L42"/>
    <mergeCell ref="A43:E43"/>
    <mergeCell ref="B27:E27"/>
    <mergeCell ref="B28:E28"/>
    <mergeCell ref="I28:N28"/>
    <mergeCell ref="I26:N26"/>
    <mergeCell ref="I27:N27"/>
    <mergeCell ref="A26:E26"/>
    <mergeCell ref="I35:N35"/>
    <mergeCell ref="A36:N36"/>
    <mergeCell ref="F1:N1"/>
    <mergeCell ref="I29:N29"/>
    <mergeCell ref="J46:L46"/>
    <mergeCell ref="C4:H4"/>
    <mergeCell ref="E39:H39"/>
    <mergeCell ref="J41:L41"/>
    <mergeCell ref="J40:L40"/>
    <mergeCell ref="E40:H40"/>
    <mergeCell ref="I34:N34"/>
    <mergeCell ref="K4:N4"/>
    <mergeCell ref="I17:N17"/>
    <mergeCell ref="A12:N12"/>
    <mergeCell ref="B17:E17"/>
    <mergeCell ref="A4:B4"/>
    <mergeCell ref="B34:E34"/>
    <mergeCell ref="I32:N32"/>
    <mergeCell ref="I33:N33"/>
    <mergeCell ref="B33:E33"/>
    <mergeCell ref="A13:E13"/>
    <mergeCell ref="I13:N13"/>
    <mergeCell ref="B14:E14"/>
    <mergeCell ref="I14:N14"/>
    <mergeCell ref="B20:E20"/>
    <mergeCell ref="B18:E18"/>
    <mergeCell ref="I19:N19"/>
    <mergeCell ref="I18:N18"/>
    <mergeCell ref="I20:N20"/>
    <mergeCell ref="B19:E19"/>
    <mergeCell ref="A24:E24"/>
    <mergeCell ref="I24:N24"/>
    <mergeCell ref="B29:E29"/>
    <mergeCell ref="A30:E30"/>
    <mergeCell ref="I30:N30"/>
    <mergeCell ref="A31:N31"/>
    <mergeCell ref="A32:E32"/>
  </mergeCells>
  <phoneticPr fontId="0" type="noConversion"/>
  <pageMargins left="0.51181102362204722" right="0.51181102362204722" top="0.39370078740157483" bottom="0.51181102362204722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Normal="70" zoomScaleSheetLayoutView="85" workbookViewId="0">
      <selection activeCell="C2" sqref="C2:D2"/>
    </sheetView>
  </sheetViews>
  <sheetFormatPr baseColWidth="10" defaultRowHeight="12.75" x14ac:dyDescent="0.2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 x14ac:dyDescent="0.2">
      <c r="A1" s="90"/>
      <c r="B1" s="90"/>
      <c r="C1" s="238"/>
      <c r="D1" s="238"/>
      <c r="E1" s="238"/>
      <c r="F1" s="203" t="str">
        <f>'1'!F1:P1</f>
        <v>Kl. A - DOMMERPROTOKOLL</v>
      </c>
      <c r="G1" s="203"/>
      <c r="H1" s="203"/>
      <c r="I1" s="203"/>
      <c r="J1" s="203"/>
      <c r="K1" s="203"/>
      <c r="L1" s="203"/>
      <c r="M1" s="203"/>
      <c r="N1" s="203"/>
    </row>
    <row r="2" spans="1:14" ht="26.25" x14ac:dyDescent="0.4">
      <c r="A2" s="140" t="str">
        <f>'1'!A2:B2</f>
        <v>Dato:</v>
      </c>
      <c r="B2" s="180"/>
      <c r="C2" s="207" t="str">
        <f>IF(Resultatskj!L2="","",Resultatskj!L2)</f>
        <v/>
      </c>
      <c r="D2" s="208"/>
      <c r="E2" s="208"/>
      <c r="F2" s="209"/>
      <c r="G2" s="2"/>
      <c r="H2" s="1" t="str">
        <f>'1'!H2</f>
        <v>Gruppe:</v>
      </c>
      <c r="I2" s="204" t="str">
        <f>IF(Resultatskj!H4="","",Resultatskj!H4)</f>
        <v/>
      </c>
      <c r="J2" s="205"/>
      <c r="K2" s="206"/>
      <c r="L2" s="3"/>
      <c r="M2" s="1" t="s">
        <v>78</v>
      </c>
      <c r="N2" s="54" t="str">
        <f>Resultatskj!B11</f>
        <v/>
      </c>
    </row>
    <row r="3" spans="1:14" ht="5.0999999999999996" customHeight="1" thickBot="1" x14ac:dyDescent="0.25">
      <c r="A3" s="241">
        <v>10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ht="15.75" x14ac:dyDescent="0.25">
      <c r="A4" s="219" t="str">
        <f>'1'!A4:B4</f>
        <v>Arrangør:</v>
      </c>
      <c r="B4" s="216"/>
      <c r="C4" s="226" t="str">
        <f>IF(Resultatskj!$C$2="","",Resultatskj!$C$2)</f>
        <v/>
      </c>
      <c r="D4" s="226"/>
      <c r="E4" s="226"/>
      <c r="F4" s="226"/>
      <c r="G4" s="226"/>
      <c r="H4" s="227"/>
      <c r="I4" s="216" t="str">
        <f>'1'!I4:J4</f>
        <v>Hundens navn:</v>
      </c>
      <c r="J4" s="217"/>
      <c r="K4" s="223"/>
      <c r="L4" s="223"/>
      <c r="M4" s="223"/>
      <c r="N4" s="224"/>
    </row>
    <row r="5" spans="1:14" ht="15.75" x14ac:dyDescent="0.25">
      <c r="A5" s="239" t="str">
        <f>'1'!A5:B5</f>
        <v>Fører:</v>
      </c>
      <c r="B5" s="156"/>
      <c r="C5" s="232"/>
      <c r="D5" s="232"/>
      <c r="E5" s="232"/>
      <c r="F5" s="232"/>
      <c r="G5" s="232"/>
      <c r="H5" s="233"/>
      <c r="I5" s="218" t="str">
        <f>'1'!I5:J5</f>
        <v>Reg.nr.:</v>
      </c>
      <c r="J5" s="156"/>
      <c r="K5" s="232"/>
      <c r="L5" s="232"/>
      <c r="M5" s="232"/>
      <c r="N5" s="242"/>
    </row>
    <row r="6" spans="1:14" ht="16.5" thickBot="1" x14ac:dyDescent="0.3">
      <c r="A6" s="240" t="str">
        <f>'1'!A6:B6</f>
        <v>Klubb:</v>
      </c>
      <c r="B6" s="170"/>
      <c r="C6" s="211"/>
      <c r="D6" s="211"/>
      <c r="E6" s="211"/>
      <c r="F6" s="211"/>
      <c r="G6" s="211"/>
      <c r="H6" s="236"/>
      <c r="I6" s="231" t="str">
        <f>'1'!I6:J6</f>
        <v>Rase:</v>
      </c>
      <c r="J6" s="170"/>
      <c r="K6" s="211"/>
      <c r="L6" s="211"/>
      <c r="M6" s="211"/>
      <c r="N6" s="212"/>
    </row>
    <row r="7" spans="1:14" ht="9.9499999999999993" customHeight="1" thickBot="1" x14ac:dyDescent="0.3">
      <c r="A7" s="73"/>
      <c r="B7" s="74"/>
      <c r="C7" s="75"/>
      <c r="D7" s="75"/>
      <c r="E7" s="75"/>
      <c r="F7" s="75"/>
      <c r="G7" s="75"/>
      <c r="H7" s="75"/>
      <c r="I7" s="73"/>
      <c r="J7" s="74"/>
      <c r="K7" s="75"/>
      <c r="L7" s="75"/>
      <c r="M7" s="75"/>
      <c r="N7" s="75"/>
    </row>
    <row r="8" spans="1:14" ht="3.95" customHeight="1" thickBot="1" x14ac:dyDescent="0.3">
      <c r="A8" s="96"/>
      <c r="B8" s="97"/>
      <c r="C8" s="98"/>
      <c r="D8" s="98"/>
      <c r="E8" s="98"/>
      <c r="F8" s="98"/>
      <c r="G8" s="98"/>
      <c r="H8" s="98"/>
      <c r="I8" s="99"/>
      <c r="J8" s="97"/>
      <c r="K8" s="98"/>
      <c r="L8" s="98"/>
      <c r="M8" s="98"/>
      <c r="N8" s="100"/>
    </row>
    <row r="9" spans="1:14" s="77" customFormat="1" ht="14.25" customHeight="1" thickBot="1" x14ac:dyDescent="0.3">
      <c r="A9" s="101"/>
      <c r="B9" s="86" t="s">
        <v>77</v>
      </c>
      <c r="C9" s="78"/>
      <c r="D9" s="94" t="s">
        <v>74</v>
      </c>
      <c r="E9" s="92"/>
      <c r="F9" s="78"/>
      <c r="G9" s="78"/>
      <c r="H9" s="94" t="s">
        <v>75</v>
      </c>
      <c r="I9" s="92"/>
      <c r="J9" s="76"/>
      <c r="K9" s="94" t="s">
        <v>76</v>
      </c>
      <c r="L9" s="92"/>
      <c r="M9" s="78"/>
      <c r="N9" s="102"/>
    </row>
    <row r="10" spans="1:14" s="77" customFormat="1" ht="3.95" customHeight="1" thickBot="1" x14ac:dyDescent="0.3">
      <c r="A10" s="103"/>
      <c r="B10" s="110"/>
      <c r="C10" s="105"/>
      <c r="D10" s="111"/>
      <c r="E10" s="112"/>
      <c r="F10" s="105"/>
      <c r="G10" s="105"/>
      <c r="H10" s="111"/>
      <c r="I10" s="112"/>
      <c r="J10" s="108"/>
      <c r="K10" s="111"/>
      <c r="L10" s="112"/>
      <c r="M10" s="105"/>
      <c r="N10" s="109"/>
    </row>
    <row r="11" spans="1:14" ht="9.9499999999999993" customHeight="1" x14ac:dyDescent="0.25">
      <c r="A11" s="73"/>
      <c r="B11" s="74"/>
      <c r="C11" s="75"/>
      <c r="D11" s="75"/>
      <c r="E11" s="75"/>
      <c r="F11" s="75"/>
      <c r="G11" s="75"/>
      <c r="H11" s="75"/>
      <c r="I11" s="73"/>
      <c r="J11" s="74"/>
      <c r="K11" s="75"/>
      <c r="L11" s="75"/>
      <c r="M11" s="75"/>
      <c r="N11" s="75"/>
    </row>
    <row r="12" spans="1:14" ht="18.75" thickBot="1" x14ac:dyDescent="0.3">
      <c r="A12" s="193" t="str">
        <f>'1'!A12</f>
        <v>Lydighet: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</row>
    <row r="13" spans="1:14" s="77" customFormat="1" ht="12" x14ac:dyDescent="0.2">
      <c r="A13" s="234" t="str">
        <f>'1'!A13</f>
        <v>Øvelser:</v>
      </c>
      <c r="B13" s="235"/>
      <c r="C13" s="235"/>
      <c r="D13" s="235"/>
      <c r="E13" s="235"/>
      <c r="F13" s="87" t="s">
        <v>16</v>
      </c>
      <c r="G13" s="87" t="s">
        <v>17</v>
      </c>
      <c r="H13" s="87" t="s">
        <v>18</v>
      </c>
      <c r="I13" s="243"/>
      <c r="J13" s="244"/>
      <c r="K13" s="244"/>
      <c r="L13" s="244"/>
      <c r="M13" s="244"/>
      <c r="N13" s="245"/>
    </row>
    <row r="14" spans="1:14" ht="14.25" x14ac:dyDescent="0.2">
      <c r="A14" s="5">
        <f>'1'!A14</f>
        <v>1</v>
      </c>
      <c r="B14" s="161" t="str">
        <f>'1'!B14</f>
        <v>Fri ved foten</v>
      </c>
      <c r="C14" s="161"/>
      <c r="D14" s="161"/>
      <c r="E14" s="161"/>
      <c r="F14" s="6">
        <v>3</v>
      </c>
      <c r="G14" s="79"/>
      <c r="H14" s="20" t="str">
        <f t="shared" ref="H14:H23" si="0">IF(G14="","",IF(G14=0,"I.G.",G14*F14))</f>
        <v/>
      </c>
      <c r="I14" s="220"/>
      <c r="J14" s="221"/>
      <c r="K14" s="221"/>
      <c r="L14" s="221"/>
      <c r="M14" s="221"/>
      <c r="N14" s="222"/>
    </row>
    <row r="15" spans="1:14" ht="14.25" x14ac:dyDescent="0.2">
      <c r="A15" s="5">
        <f>'1'!A15</f>
        <v>2</v>
      </c>
      <c r="B15" s="161" t="str">
        <f>'1'!B15</f>
        <v>Innkalling m/stå og dekk</v>
      </c>
      <c r="C15" s="161"/>
      <c r="D15" s="161"/>
      <c r="E15" s="161"/>
      <c r="F15" s="6">
        <v>3</v>
      </c>
      <c r="G15" s="79"/>
      <c r="H15" s="20" t="str">
        <f t="shared" si="0"/>
        <v/>
      </c>
      <c r="I15" s="220"/>
      <c r="J15" s="221"/>
      <c r="K15" s="221"/>
      <c r="L15" s="221"/>
      <c r="M15" s="221"/>
      <c r="N15" s="222"/>
    </row>
    <row r="16" spans="1:14" ht="14.25" x14ac:dyDescent="0.2">
      <c r="A16" s="5">
        <f>'1'!A16</f>
        <v>3</v>
      </c>
      <c r="B16" s="161" t="str">
        <f>'1'!B16</f>
        <v>Fremadsending</v>
      </c>
      <c r="C16" s="161"/>
      <c r="D16" s="161"/>
      <c r="E16" s="161"/>
      <c r="F16" s="6">
        <v>3</v>
      </c>
      <c r="G16" s="79"/>
      <c r="H16" s="20" t="str">
        <f t="shared" si="0"/>
        <v/>
      </c>
      <c r="I16" s="220"/>
      <c r="J16" s="221"/>
      <c r="K16" s="221"/>
      <c r="L16" s="221"/>
      <c r="M16" s="221"/>
      <c r="N16" s="222"/>
    </row>
    <row r="17" spans="1:14" ht="14.25" x14ac:dyDescent="0.2">
      <c r="A17" s="5">
        <f>'1'!A17</f>
        <v>4</v>
      </c>
      <c r="B17" s="161" t="str">
        <f>'1'!B17</f>
        <v>Kryp</v>
      </c>
      <c r="C17" s="161"/>
      <c r="D17" s="161"/>
      <c r="E17" s="161"/>
      <c r="F17" s="6">
        <v>3</v>
      </c>
      <c r="G17" s="79"/>
      <c r="H17" s="20" t="str">
        <f t="shared" si="0"/>
        <v/>
      </c>
      <c r="I17" s="220"/>
      <c r="J17" s="221"/>
      <c r="K17" s="221"/>
      <c r="L17" s="221"/>
      <c r="M17" s="221"/>
      <c r="N17" s="222"/>
    </row>
    <row r="18" spans="1:14" ht="14.25" x14ac:dyDescent="0.2">
      <c r="A18" s="5">
        <f>'1'!A18</f>
        <v>5</v>
      </c>
      <c r="B18" s="161" t="str">
        <f>'1'!B18</f>
        <v>Hals på kommando</v>
      </c>
      <c r="C18" s="161"/>
      <c r="D18" s="161"/>
      <c r="E18" s="161"/>
      <c r="F18" s="6">
        <v>2</v>
      </c>
      <c r="G18" s="79"/>
      <c r="H18" s="20" t="str">
        <f t="shared" si="0"/>
        <v/>
      </c>
      <c r="I18" s="220"/>
      <c r="J18" s="221"/>
      <c r="K18" s="221"/>
      <c r="L18" s="221"/>
      <c r="M18" s="221"/>
      <c r="N18" s="222"/>
    </row>
    <row r="19" spans="1:14" ht="14.25" x14ac:dyDescent="0.2">
      <c r="A19" s="5">
        <f>'1'!A19</f>
        <v>6</v>
      </c>
      <c r="B19" s="161" t="str">
        <f>'1'!B19</f>
        <v>Apportering metallapport</v>
      </c>
      <c r="C19" s="161"/>
      <c r="D19" s="161"/>
      <c r="E19" s="161"/>
      <c r="F19" s="6">
        <v>3</v>
      </c>
      <c r="G19" s="79"/>
      <c r="H19" s="20" t="str">
        <f t="shared" si="0"/>
        <v/>
      </c>
      <c r="I19" s="220"/>
      <c r="J19" s="221"/>
      <c r="K19" s="221"/>
      <c r="L19" s="221"/>
      <c r="M19" s="221"/>
      <c r="N19" s="222"/>
    </row>
    <row r="20" spans="1:14" ht="14.25" x14ac:dyDescent="0.2">
      <c r="A20" s="5">
        <f>'1'!A20</f>
        <v>7</v>
      </c>
      <c r="B20" s="161" t="str">
        <f>'1'!B20</f>
        <v>Apportering tung gjenstand</v>
      </c>
      <c r="C20" s="161"/>
      <c r="D20" s="161"/>
      <c r="E20" s="161"/>
      <c r="F20" s="6">
        <v>3</v>
      </c>
      <c r="G20" s="79"/>
      <c r="H20" s="20" t="str">
        <f t="shared" si="0"/>
        <v/>
      </c>
      <c r="I20" s="220"/>
      <c r="J20" s="221"/>
      <c r="K20" s="221"/>
      <c r="L20" s="221"/>
      <c r="M20" s="221"/>
      <c r="N20" s="222"/>
    </row>
    <row r="21" spans="1:14" ht="14.25" x14ac:dyDescent="0.2">
      <c r="A21" s="5">
        <f>'1'!A21</f>
        <v>8</v>
      </c>
      <c r="B21" s="161" t="s">
        <v>64</v>
      </c>
      <c r="C21" s="161"/>
      <c r="D21" s="161"/>
      <c r="E21" s="161"/>
      <c r="F21" s="6">
        <v>2</v>
      </c>
      <c r="G21" s="79"/>
      <c r="H21" s="20" t="str">
        <f t="shared" si="0"/>
        <v/>
      </c>
      <c r="I21" s="220"/>
      <c r="J21" s="221"/>
      <c r="K21" s="221"/>
      <c r="L21" s="221"/>
      <c r="M21" s="221"/>
      <c r="N21" s="222"/>
    </row>
    <row r="22" spans="1:14" ht="14.25" x14ac:dyDescent="0.2">
      <c r="A22" s="5">
        <f>'1'!A22</f>
        <v>9</v>
      </c>
      <c r="B22" s="161" t="str">
        <f>'1'!B22</f>
        <v>Stigeklatring</v>
      </c>
      <c r="C22" s="161"/>
      <c r="D22" s="161"/>
      <c r="E22" s="161"/>
      <c r="F22" s="6">
        <v>2</v>
      </c>
      <c r="G22" s="79"/>
      <c r="H22" s="20" t="str">
        <f t="shared" si="0"/>
        <v/>
      </c>
      <c r="I22" s="220"/>
      <c r="J22" s="221"/>
      <c r="K22" s="221"/>
      <c r="L22" s="221"/>
      <c r="M22" s="221"/>
      <c r="N22" s="222"/>
    </row>
    <row r="23" spans="1:14" ht="14.25" x14ac:dyDescent="0.2">
      <c r="A23" s="5">
        <f>'1'!A23</f>
        <v>10</v>
      </c>
      <c r="B23" s="161" t="str">
        <f>'1'!B23</f>
        <v>Fellesdekk</v>
      </c>
      <c r="C23" s="161"/>
      <c r="D23" s="161"/>
      <c r="E23" s="161"/>
      <c r="F23" s="6">
        <v>2</v>
      </c>
      <c r="G23" s="79"/>
      <c r="H23" s="20" t="str">
        <f t="shared" si="0"/>
        <v/>
      </c>
      <c r="I23" s="220"/>
      <c r="J23" s="221"/>
      <c r="K23" s="221"/>
      <c r="L23" s="221"/>
      <c r="M23" s="221"/>
      <c r="N23" s="222"/>
    </row>
    <row r="24" spans="1:14" ht="16.5" thickBot="1" x14ac:dyDescent="0.3">
      <c r="A24" s="185" t="str">
        <f>'1'!A24</f>
        <v>Sum lydighet:</v>
      </c>
      <c r="B24" s="186"/>
      <c r="C24" s="186"/>
      <c r="D24" s="186"/>
      <c r="E24" s="186"/>
      <c r="F24" s="7">
        <f>SUM(F14:F23)</f>
        <v>26</v>
      </c>
      <c r="G24" s="82"/>
      <c r="H24" s="72">
        <f>SUM(H14:H23)</f>
        <v>0</v>
      </c>
      <c r="I24" s="164"/>
      <c r="J24" s="165"/>
      <c r="K24" s="165"/>
      <c r="L24" s="165"/>
      <c r="M24" s="165"/>
      <c r="N24" s="166"/>
    </row>
    <row r="25" spans="1:14" ht="18.75" thickBot="1" x14ac:dyDescent="0.3">
      <c r="A25" s="193" t="str">
        <f>'1'!A25</f>
        <v>Sporgruppen:</v>
      </c>
      <c r="B25" s="194"/>
      <c r="C25" s="194"/>
      <c r="D25" s="194"/>
      <c r="E25" s="194"/>
      <c r="F25" s="194"/>
      <c r="G25" s="248"/>
      <c r="H25" s="194"/>
      <c r="I25" s="194"/>
      <c r="J25" s="194"/>
      <c r="K25" s="194"/>
      <c r="L25" s="194"/>
      <c r="M25" s="194"/>
      <c r="N25" s="194"/>
    </row>
    <row r="26" spans="1:14" x14ac:dyDescent="0.2">
      <c r="A26" s="167" t="str">
        <f>'1'!A26</f>
        <v>Øvelser:</v>
      </c>
      <c r="B26" s="168"/>
      <c r="C26" s="168"/>
      <c r="D26" s="168"/>
      <c r="E26" s="168"/>
      <c r="F26" s="48" t="s">
        <v>16</v>
      </c>
      <c r="G26" s="48" t="s">
        <v>17</v>
      </c>
      <c r="H26" s="48" t="s">
        <v>18</v>
      </c>
      <c r="I26" s="246"/>
      <c r="J26" s="192"/>
      <c r="K26" s="192"/>
      <c r="L26" s="192"/>
      <c r="M26" s="192"/>
      <c r="N26" s="247"/>
    </row>
    <row r="27" spans="1:14" ht="14.25" x14ac:dyDescent="0.2">
      <c r="A27" s="5">
        <f>'1'!A27</f>
        <v>11</v>
      </c>
      <c r="B27" s="161" t="str">
        <f>'1'!B27</f>
        <v>Feltsøk</v>
      </c>
      <c r="C27" s="161"/>
      <c r="D27" s="161"/>
      <c r="E27" s="161"/>
      <c r="F27" s="6">
        <v>10</v>
      </c>
      <c r="G27" s="79"/>
      <c r="H27" s="20" t="str">
        <f>IF(G27="","",IF(G27=0,"I.G.",G27*F27))</f>
        <v/>
      </c>
      <c r="I27" s="220"/>
      <c r="J27" s="221"/>
      <c r="K27" s="221"/>
      <c r="L27" s="221"/>
      <c r="M27" s="221"/>
      <c r="N27" s="222"/>
    </row>
    <row r="28" spans="1:14" ht="14.25" x14ac:dyDescent="0.2">
      <c r="A28" s="5">
        <f>'1'!A28</f>
        <v>12</v>
      </c>
      <c r="B28" s="161" t="str">
        <f>'1'!B28</f>
        <v>Sporoppsøk</v>
      </c>
      <c r="C28" s="161"/>
      <c r="D28" s="161"/>
      <c r="E28" s="161"/>
      <c r="F28" s="6">
        <v>5</v>
      </c>
      <c r="G28" s="79"/>
      <c r="H28" s="20" t="str">
        <f>IF(G28="","",IF(G28=0,"I.G.",G28*F28))</f>
        <v/>
      </c>
      <c r="I28" s="189"/>
      <c r="J28" s="190"/>
      <c r="K28" s="190"/>
      <c r="L28" s="190"/>
      <c r="M28" s="190"/>
      <c r="N28" s="191"/>
    </row>
    <row r="29" spans="1:14" ht="14.25" x14ac:dyDescent="0.2">
      <c r="A29" s="5">
        <f>'1'!A29</f>
        <v>13</v>
      </c>
      <c r="B29" s="161" t="str">
        <f>'1'!B29</f>
        <v>Spor</v>
      </c>
      <c r="C29" s="161"/>
      <c r="D29" s="161"/>
      <c r="E29" s="161"/>
      <c r="F29" s="6">
        <v>24</v>
      </c>
      <c r="G29" s="79"/>
      <c r="H29" s="20" t="str">
        <f>IF(G29="","",IF(G29=0,"I.G.",G29*F29))</f>
        <v/>
      </c>
      <c r="I29" s="189"/>
      <c r="J29" s="190"/>
      <c r="K29" s="190"/>
      <c r="L29" s="190"/>
      <c r="M29" s="190"/>
      <c r="N29" s="191"/>
    </row>
    <row r="30" spans="1:14" ht="16.5" thickBot="1" x14ac:dyDescent="0.3">
      <c r="A30" s="185" t="str">
        <f>'1'!A30</f>
        <v>Sum spesialøvelser:</v>
      </c>
      <c r="B30" s="186"/>
      <c r="C30" s="186"/>
      <c r="D30" s="186"/>
      <c r="E30" s="186"/>
      <c r="F30" s="7">
        <f>SUM(F27:F29)</f>
        <v>39</v>
      </c>
      <c r="G30" s="82"/>
      <c r="H30" s="72" t="str">
        <f>IF(AND(H27="",H28="",H29=""),"",SUM(H27:H29))</f>
        <v/>
      </c>
      <c r="I30" s="164"/>
      <c r="J30" s="165"/>
      <c r="K30" s="165"/>
      <c r="L30" s="165"/>
      <c r="M30" s="165"/>
      <c r="N30" s="166"/>
    </row>
    <row r="31" spans="1:14" ht="18.75" thickBot="1" x14ac:dyDescent="0.3">
      <c r="A31" s="193" t="str">
        <f>'1'!A31</f>
        <v>Runderingsgruppen:</v>
      </c>
      <c r="B31" s="194"/>
      <c r="C31" s="194"/>
      <c r="D31" s="194"/>
      <c r="E31" s="194"/>
      <c r="F31" s="194"/>
      <c r="G31" s="248"/>
      <c r="H31" s="194"/>
      <c r="I31" s="194"/>
      <c r="J31" s="194"/>
      <c r="K31" s="194"/>
      <c r="L31" s="194"/>
      <c r="M31" s="194"/>
      <c r="N31" s="194"/>
    </row>
    <row r="32" spans="1:14" x14ac:dyDescent="0.2">
      <c r="A32" s="167" t="str">
        <f>'1'!A32</f>
        <v>Øvelser:</v>
      </c>
      <c r="B32" s="168"/>
      <c r="C32" s="168"/>
      <c r="D32" s="168"/>
      <c r="E32" s="168"/>
      <c r="F32" s="48" t="s">
        <v>16</v>
      </c>
      <c r="G32" s="48" t="s">
        <v>17</v>
      </c>
      <c r="H32" s="48" t="s">
        <v>18</v>
      </c>
      <c r="I32" s="246"/>
      <c r="J32" s="192"/>
      <c r="K32" s="192"/>
      <c r="L32" s="192"/>
      <c r="M32" s="192"/>
      <c r="N32" s="247"/>
    </row>
    <row r="33" spans="1:14" ht="14.25" x14ac:dyDescent="0.2">
      <c r="A33" s="5">
        <f>'1'!A33</f>
        <v>11</v>
      </c>
      <c r="B33" s="161" t="str">
        <f>'1'!B33</f>
        <v>Feltsøk</v>
      </c>
      <c r="C33" s="161"/>
      <c r="D33" s="161"/>
      <c r="E33" s="161"/>
      <c r="F33" s="6">
        <v>10</v>
      </c>
      <c r="G33" s="79"/>
      <c r="H33" s="20" t="str">
        <f>IF(G33="","",IF(G33=0,"I.G.",G33*F33))</f>
        <v/>
      </c>
      <c r="I33" s="220"/>
      <c r="J33" s="221"/>
      <c r="K33" s="221"/>
      <c r="L33" s="221"/>
      <c r="M33" s="221"/>
      <c r="N33" s="222"/>
    </row>
    <row r="34" spans="1:14" ht="14.25" x14ac:dyDescent="0.2">
      <c r="A34" s="5">
        <f>'1'!A34</f>
        <v>12</v>
      </c>
      <c r="B34" s="161" t="str">
        <f>'1'!B34</f>
        <v>Rundering</v>
      </c>
      <c r="C34" s="161"/>
      <c r="D34" s="161"/>
      <c r="E34" s="161"/>
      <c r="F34" s="6">
        <f>'1'!F34</f>
        <v>29</v>
      </c>
      <c r="G34" s="79"/>
      <c r="H34" s="20" t="str">
        <f>IF(G34="","",IF(G34=0,"I.G.",G34*F34))</f>
        <v/>
      </c>
      <c r="I34" s="220"/>
      <c r="J34" s="221"/>
      <c r="K34" s="221"/>
      <c r="L34" s="221"/>
      <c r="M34" s="221"/>
      <c r="N34" s="222"/>
    </row>
    <row r="35" spans="1:14" ht="18.75" customHeight="1" thickBot="1" x14ac:dyDescent="0.3">
      <c r="A35" s="185" t="str">
        <f>'1'!A35</f>
        <v>Sum spesialøvelser:</v>
      </c>
      <c r="B35" s="186"/>
      <c r="C35" s="186"/>
      <c r="D35" s="186"/>
      <c r="E35" s="186"/>
      <c r="F35" s="7">
        <f>SUM(F33:F34)</f>
        <v>39</v>
      </c>
      <c r="G35" s="8"/>
      <c r="H35" s="72" t="str">
        <f>IF(AND(H33="",H34=""),"",SUM(H33:H34))</f>
        <v/>
      </c>
      <c r="I35" s="164"/>
      <c r="J35" s="165" t="s">
        <v>22</v>
      </c>
      <c r="K35" s="165"/>
      <c r="L35" s="165"/>
      <c r="M35" s="165">
        <v>300</v>
      </c>
      <c r="N35" s="166" t="s">
        <v>24</v>
      </c>
    </row>
    <row r="36" spans="1:14" ht="18.75" thickBot="1" x14ac:dyDescent="0.3">
      <c r="A36" s="193" t="str">
        <f>'1'!A36</f>
        <v>Rapportgruppen:</v>
      </c>
      <c r="B36" s="194"/>
      <c r="C36" s="194"/>
      <c r="D36" s="194"/>
      <c r="E36" s="194"/>
      <c r="F36" s="194"/>
      <c r="G36" s="248"/>
      <c r="H36" s="194"/>
      <c r="I36" s="194"/>
      <c r="J36" s="194"/>
      <c r="K36" s="194"/>
      <c r="L36" s="194"/>
      <c r="M36" s="194"/>
      <c r="N36" s="194"/>
    </row>
    <row r="37" spans="1:14" x14ac:dyDescent="0.2">
      <c r="A37" s="183" t="str">
        <f>'1'!A37</f>
        <v>Start kl.:</v>
      </c>
      <c r="B37" s="184">
        <v>0</v>
      </c>
      <c r="C37" s="138" t="str">
        <f>'1'!C37</f>
        <v>Ankomst kl.:</v>
      </c>
      <c r="D37" s="184">
        <v>0</v>
      </c>
      <c r="E37" s="177" t="str">
        <f>'1'!E37:H37</f>
        <v>Anvendt tid:</v>
      </c>
      <c r="F37" s="178"/>
      <c r="G37" s="251"/>
      <c r="H37" s="179"/>
      <c r="I37" s="9"/>
      <c r="J37" s="167" t="str">
        <f>'1'!J37:L37</f>
        <v>Godkjent</v>
      </c>
      <c r="K37" s="192"/>
      <c r="L37" s="192"/>
      <c r="M37" s="68">
        <f>'1'!M37</f>
        <v>325</v>
      </c>
      <c r="N37" s="69" t="str">
        <f>'1'!N37</f>
        <v>poeng</v>
      </c>
    </row>
    <row r="38" spans="1:14" x14ac:dyDescent="0.2">
      <c r="A38" s="57" t="str">
        <f>'1'!A38</f>
        <v>B</v>
      </c>
      <c r="B38" s="80">
        <v>0</v>
      </c>
      <c r="C38" s="10" t="str">
        <f>'1'!C38</f>
        <v>A</v>
      </c>
      <c r="D38" s="80">
        <v>0</v>
      </c>
      <c r="E38" s="155">
        <f>SUM(B38,D38)</f>
        <v>0</v>
      </c>
      <c r="F38" s="156"/>
      <c r="G38" s="156"/>
      <c r="H38" s="157"/>
      <c r="I38" s="9"/>
      <c r="J38" s="139" t="str">
        <f>'1'!J38:L38</f>
        <v>- Derav i spesialøvelsene</v>
      </c>
      <c r="K38" s="253"/>
      <c r="L38" s="253"/>
      <c r="M38" s="60">
        <v>195</v>
      </c>
      <c r="N38" s="61" t="str">
        <f>'1'!N38</f>
        <v>poeng</v>
      </c>
    </row>
    <row r="39" spans="1:14" x14ac:dyDescent="0.2">
      <c r="A39" s="57" t="str">
        <f>'1'!A39</f>
        <v>A</v>
      </c>
      <c r="B39" s="80">
        <v>0</v>
      </c>
      <c r="C39" s="10" t="str">
        <f>'1'!C39</f>
        <v>B</v>
      </c>
      <c r="D39" s="80">
        <v>0</v>
      </c>
      <c r="E39" s="155">
        <f>SUM(B39,D39)</f>
        <v>0</v>
      </c>
      <c r="F39" s="156"/>
      <c r="G39" s="156"/>
      <c r="H39" s="157"/>
      <c r="I39" s="9"/>
      <c r="J39" s="254" t="s">
        <v>72</v>
      </c>
      <c r="K39" s="253"/>
      <c r="L39" s="253"/>
      <c r="M39" s="60">
        <v>130</v>
      </c>
      <c r="N39" s="61" t="str">
        <f>'1'!N39</f>
        <v>poeng</v>
      </c>
    </row>
    <row r="40" spans="1:14" x14ac:dyDescent="0.2">
      <c r="A40" s="57" t="str">
        <f>'1'!A40</f>
        <v>C</v>
      </c>
      <c r="B40" s="80">
        <v>0</v>
      </c>
      <c r="C40" s="10" t="str">
        <f>'1'!C40</f>
        <v>A</v>
      </c>
      <c r="D40" s="80">
        <v>0</v>
      </c>
      <c r="E40" s="155">
        <f>SUM(B40,D40)</f>
        <v>0</v>
      </c>
      <c r="F40" s="156"/>
      <c r="G40" s="156"/>
      <c r="H40" s="157"/>
      <c r="I40" s="9"/>
      <c r="J40" s="260" t="str">
        <f>'1'!J40:L40</f>
        <v>Cert/CACIT</v>
      </c>
      <c r="K40" s="261"/>
      <c r="L40" s="261"/>
      <c r="M40" s="70">
        <v>575</v>
      </c>
      <c r="N40" s="71" t="str">
        <f>'1'!N40</f>
        <v>poeng</v>
      </c>
    </row>
    <row r="41" spans="1:14" x14ac:dyDescent="0.2">
      <c r="A41" s="57" t="str">
        <f>'1'!A41</f>
        <v>A</v>
      </c>
      <c r="B41" s="80">
        <v>0</v>
      </c>
      <c r="C41" s="10" t="str">
        <f>'1'!C41</f>
        <v>D</v>
      </c>
      <c r="D41" s="80">
        <v>0</v>
      </c>
      <c r="E41" s="155">
        <f>SUM(E37:H40)</f>
        <v>0</v>
      </c>
      <c r="F41" s="156"/>
      <c r="G41" s="156"/>
      <c r="H41" s="157"/>
      <c r="I41" s="9"/>
      <c r="J41" s="139" t="str">
        <f>'1'!J41:L41</f>
        <v>- Derav i spesialøvelsene</v>
      </c>
      <c r="K41" s="253"/>
      <c r="L41" s="253"/>
      <c r="M41" s="60">
        <v>312</v>
      </c>
      <c r="N41" s="61" t="str">
        <f>'1'!N41</f>
        <v>poeng</v>
      </c>
    </row>
    <row r="42" spans="1:14" ht="13.5" thickBot="1" x14ac:dyDescent="0.25">
      <c r="A42" s="174" t="str">
        <f>'1'!A42</f>
        <v>Anvendt tid totalt:</v>
      </c>
      <c r="B42" s="258"/>
      <c r="C42" s="175"/>
      <c r="D42" s="259"/>
      <c r="E42" s="229">
        <f>SUM(E38:H41)</f>
        <v>0</v>
      </c>
      <c r="F42" s="170"/>
      <c r="G42" s="170"/>
      <c r="H42" s="230"/>
      <c r="I42" s="19"/>
      <c r="J42" s="143" t="str">
        <f>'1'!J42:L42</f>
        <v>- Derav i lydighetsøvelsene</v>
      </c>
      <c r="K42" s="252"/>
      <c r="L42" s="252"/>
      <c r="M42" s="62">
        <v>208</v>
      </c>
      <c r="N42" s="63" t="str">
        <f>'1'!N42</f>
        <v>poeng</v>
      </c>
    </row>
    <row r="43" spans="1:14" ht="13.5" thickBot="1" x14ac:dyDescent="0.25">
      <c r="A43" s="167" t="str">
        <f>'1'!A43</f>
        <v>Øvelser:</v>
      </c>
      <c r="B43" s="249"/>
      <c r="C43" s="168"/>
      <c r="D43" s="249"/>
      <c r="E43" s="168"/>
      <c r="F43" s="48" t="str">
        <f>'1'!F43</f>
        <v>Koeff.</v>
      </c>
      <c r="G43" s="48" t="str">
        <f>'1'!G43</f>
        <v>Karakter</v>
      </c>
      <c r="H43" s="55" t="str">
        <f>'1'!H43</f>
        <v>Poeng</v>
      </c>
      <c r="I43" s="9"/>
      <c r="J43" s="19"/>
      <c r="K43" s="19"/>
      <c r="L43" s="19"/>
      <c r="M43" s="19"/>
      <c r="N43" s="19"/>
    </row>
    <row r="44" spans="1:14" ht="14.25" x14ac:dyDescent="0.2">
      <c r="A44" s="5">
        <f>'1'!A44</f>
        <v>11</v>
      </c>
      <c r="B44" s="250" t="str">
        <f>'1'!B44</f>
        <v>Feltsøk</v>
      </c>
      <c r="C44" s="161"/>
      <c r="D44" s="250"/>
      <c r="E44" s="161"/>
      <c r="F44" s="6">
        <v>10</v>
      </c>
      <c r="G44" s="79"/>
      <c r="H44" s="21" t="str">
        <f>IF(G44="","",IF(G44=0,"I.G.",G44*F44))</f>
        <v/>
      </c>
      <c r="I44" s="9"/>
      <c r="J44" s="137"/>
      <c r="K44" s="160"/>
      <c r="L44" s="160"/>
      <c r="M44" s="158" t="str">
        <f>'1'!M44:N44</f>
        <v>Poeng</v>
      </c>
      <c r="N44" s="159"/>
    </row>
    <row r="45" spans="1:14" ht="14.25" x14ac:dyDescent="0.2">
      <c r="A45" s="5">
        <f>'1'!A45</f>
        <v>12</v>
      </c>
      <c r="B45" s="161" t="str">
        <f>'1'!B45</f>
        <v>Rapport</v>
      </c>
      <c r="C45" s="161"/>
      <c r="D45" s="161"/>
      <c r="E45" s="161"/>
      <c r="F45" s="6">
        <f>'1'!F45</f>
        <v>29</v>
      </c>
      <c r="G45" s="79"/>
      <c r="H45" s="21" t="str">
        <f>IF(G45="","",IF(G45=0,"I.G.",G45*F45))</f>
        <v/>
      </c>
      <c r="I45" s="9"/>
      <c r="J45" s="139" t="str">
        <f>'1'!J45:L45</f>
        <v>Sum Lydighet</v>
      </c>
      <c r="K45" s="228"/>
      <c r="L45" s="228"/>
      <c r="M45" s="151">
        <f>H24</f>
        <v>0</v>
      </c>
      <c r="N45" s="152"/>
    </row>
    <row r="46" spans="1:14" ht="16.5" thickBot="1" x14ac:dyDescent="0.3">
      <c r="A46" s="185" t="str">
        <f>'1'!A46</f>
        <v>Sum spesialøvelser:</v>
      </c>
      <c r="B46" s="186"/>
      <c r="C46" s="186"/>
      <c r="D46" s="186"/>
      <c r="E46" s="186"/>
      <c r="F46" s="7">
        <f>SUM(F44:F45)</f>
        <v>39</v>
      </c>
      <c r="G46" s="8"/>
      <c r="H46" s="15"/>
      <c r="I46" s="9"/>
      <c r="J46" s="139" t="str">
        <f>'1'!J46:L46</f>
        <v>Sum Spesialøvelser</v>
      </c>
      <c r="K46" s="228"/>
      <c r="L46" s="228"/>
      <c r="M46" s="153" t="str">
        <f>IF(Resultatskj!H4="Rundering",H35,IF(Resultatskj!H4="Spor",H30,IF(Resultatskj!H4="Rapport",H46,"")))</f>
        <v/>
      </c>
      <c r="N46" s="154"/>
    </row>
    <row r="47" spans="1:14" ht="16.5" thickBot="1" x14ac:dyDescent="0.3">
      <c r="A47" s="200"/>
      <c r="B47" s="200"/>
      <c r="C47" s="200"/>
      <c r="D47" s="200"/>
      <c r="E47" s="200"/>
      <c r="F47" s="200"/>
      <c r="G47" s="255"/>
      <c r="H47" s="200"/>
      <c r="I47" s="9"/>
      <c r="J47" s="143" t="str">
        <f>'1'!J47:L47</f>
        <v>Totalpoeng</v>
      </c>
      <c r="K47" s="165"/>
      <c r="L47" s="166"/>
      <c r="M47" s="198">
        <f>SUM(M45:N46)</f>
        <v>0</v>
      </c>
      <c r="N47" s="199"/>
    </row>
    <row r="48" spans="1:14" ht="20.100000000000001" customHeight="1" x14ac:dyDescent="0.2">
      <c r="A48" s="201"/>
      <c r="B48" s="201"/>
      <c r="C48" s="201"/>
      <c r="D48" s="201"/>
      <c r="E48" s="201"/>
      <c r="F48" s="201"/>
      <c r="G48" s="256"/>
      <c r="H48" s="201"/>
      <c r="I48" s="9"/>
      <c r="J48" s="89" t="str">
        <f>'1'!J48</f>
        <v>Ikke godkj.</v>
      </c>
      <c r="K48" s="177" t="str">
        <f>'1'!K48</f>
        <v>Godkj.</v>
      </c>
      <c r="L48" s="257"/>
      <c r="M48" s="4" t="str">
        <f>'1'!M48</f>
        <v>Cert</v>
      </c>
      <c r="N48" s="24" t="str">
        <f>'1'!N48</f>
        <v>Plass</v>
      </c>
    </row>
    <row r="49" spans="1:14" ht="24" thickBot="1" x14ac:dyDescent="0.4">
      <c r="A49" s="202" t="str">
        <f>IF(Resultatskj!C3="","",Resultatskj!C3)</f>
        <v/>
      </c>
      <c r="B49" s="202"/>
      <c r="C49" s="202"/>
      <c r="D49" s="202"/>
      <c r="E49" s="202"/>
      <c r="F49" s="202" t="str">
        <f>IF(Resultatskj!C4="","",Resultatskj!C4)</f>
        <v/>
      </c>
      <c r="G49" s="202"/>
      <c r="H49" s="202"/>
      <c r="I49" s="9"/>
      <c r="J49" s="18" t="str">
        <f>IF(OR(M47&lt;M37,M46&lt;M38,M45&lt;M39,M47=""),"X","")</f>
        <v>X</v>
      </c>
      <c r="K49" s="149" t="str">
        <f>IF(AND(M47&gt;=M37,M46&gt;=M38,M45&gt;M39,J49=""),"X","")</f>
        <v/>
      </c>
      <c r="L49" s="150"/>
      <c r="M49" s="84" t="str">
        <f>IF(AND(M47&gt;=575,M46&gt;=311.99,M45&gt;207.99,J49=""),"X","")</f>
        <v/>
      </c>
      <c r="N49" s="47" t="str">
        <f>Resultatskj!A11</f>
        <v>-</v>
      </c>
    </row>
    <row r="50" spans="1:14" x14ac:dyDescent="0.2">
      <c r="A50" s="237" t="s">
        <v>80</v>
      </c>
      <c r="B50" s="237"/>
      <c r="C50" s="237"/>
      <c r="D50" s="237"/>
      <c r="E50" s="237"/>
      <c r="F50" s="237"/>
      <c r="G50" s="237"/>
      <c r="H50" s="237"/>
      <c r="I50" s="9"/>
      <c r="J50" s="197" t="str">
        <f>Resultatskj!L26</f>
        <v>B.Strand 02.06.2015</v>
      </c>
      <c r="K50" s="197"/>
      <c r="L50" s="197"/>
      <c r="M50" s="197"/>
      <c r="N50" s="197"/>
    </row>
    <row r="51" spans="1:14" x14ac:dyDescent="0.2">
      <c r="A51" s="9"/>
      <c r="B51" s="9"/>
      <c r="C51" s="9"/>
      <c r="D51" s="9"/>
      <c r="E51" s="9"/>
      <c r="F51" s="9"/>
      <c r="G51" s="9"/>
      <c r="H51" s="9"/>
      <c r="I51" s="9"/>
      <c r="J51" s="188"/>
      <c r="K51" s="188"/>
      <c r="L51" s="188"/>
      <c r="M51" s="188"/>
      <c r="N51" s="188"/>
    </row>
    <row r="52" spans="1:14" ht="23.25" x14ac:dyDescent="0.35">
      <c r="J52" s="9"/>
      <c r="K52" s="133"/>
      <c r="L52" s="133"/>
      <c r="M52" s="262" t="str">
        <f>IF(AND(M50&gt;=575,M49&gt;=311.99,M48&gt;207.99,J52=""),"X","")</f>
        <v/>
      </c>
      <c r="N52" s="187"/>
    </row>
  </sheetData>
  <mergeCells count="99">
    <mergeCell ref="M52:N52"/>
    <mergeCell ref="A47:H49"/>
    <mergeCell ref="J51:N51"/>
    <mergeCell ref="J50:N50"/>
    <mergeCell ref="K52:L52"/>
    <mergeCell ref="K48:L48"/>
    <mergeCell ref="K49:L49"/>
    <mergeCell ref="A50:H50"/>
    <mergeCell ref="B45:E45"/>
    <mergeCell ref="A46:E46"/>
    <mergeCell ref="J47:L47"/>
    <mergeCell ref="M47:N47"/>
    <mergeCell ref="M46:N46"/>
    <mergeCell ref="J46:L46"/>
    <mergeCell ref="M45:N45"/>
    <mergeCell ref="J45:L45"/>
    <mergeCell ref="J39:L39"/>
    <mergeCell ref="J42:L42"/>
    <mergeCell ref="E38:H38"/>
    <mergeCell ref="E39:H39"/>
    <mergeCell ref="E40:H40"/>
    <mergeCell ref="I35:N35"/>
    <mergeCell ref="B29:E29"/>
    <mergeCell ref="A30:E30"/>
    <mergeCell ref="I30:N30"/>
    <mergeCell ref="A31:N31"/>
    <mergeCell ref="A25:N25"/>
    <mergeCell ref="A26:E26"/>
    <mergeCell ref="I16:N16"/>
    <mergeCell ref="B14:E14"/>
    <mergeCell ref="B15:E15"/>
    <mergeCell ref="B16:E16"/>
    <mergeCell ref="A24:E24"/>
    <mergeCell ref="B23:E23"/>
    <mergeCell ref="I22:N22"/>
    <mergeCell ref="I19:N19"/>
    <mergeCell ref="I20:N20"/>
    <mergeCell ref="I24:N24"/>
    <mergeCell ref="B19:E19"/>
    <mergeCell ref="B20:E20"/>
    <mergeCell ref="I23:N23"/>
    <mergeCell ref="I26:N26"/>
    <mergeCell ref="A6:B6"/>
    <mergeCell ref="C6:H6"/>
    <mergeCell ref="I6:J6"/>
    <mergeCell ref="K6:N6"/>
    <mergeCell ref="I21:N21"/>
    <mergeCell ref="B21:E21"/>
    <mergeCell ref="I18:N18"/>
    <mergeCell ref="B18:E18"/>
    <mergeCell ref="I4:J4"/>
    <mergeCell ref="K4:N4"/>
    <mergeCell ref="A5:B5"/>
    <mergeCell ref="C5:H5"/>
    <mergeCell ref="I5:J5"/>
    <mergeCell ref="K5:N5"/>
    <mergeCell ref="A4:B4"/>
    <mergeCell ref="C4:H4"/>
    <mergeCell ref="B44:E44"/>
    <mergeCell ref="E37:H37"/>
    <mergeCell ref="B33:E33"/>
    <mergeCell ref="E41:H41"/>
    <mergeCell ref="B34:E34"/>
    <mergeCell ref="A35:E35"/>
    <mergeCell ref="A42:D42"/>
    <mergeCell ref="E42:H42"/>
    <mergeCell ref="I27:N27"/>
    <mergeCell ref="I34:N34"/>
    <mergeCell ref="I33:N33"/>
    <mergeCell ref="I32:N32"/>
    <mergeCell ref="A32:E32"/>
    <mergeCell ref="I29:N29"/>
    <mergeCell ref="B22:E22"/>
    <mergeCell ref="I17:N17"/>
    <mergeCell ref="I13:N13"/>
    <mergeCell ref="I14:N14"/>
    <mergeCell ref="I15:N15"/>
    <mergeCell ref="A13:E13"/>
    <mergeCell ref="F1:N1"/>
    <mergeCell ref="I2:K2"/>
    <mergeCell ref="C2:F2"/>
    <mergeCell ref="A2:B2"/>
    <mergeCell ref="C1:E1"/>
    <mergeCell ref="A3:N3"/>
    <mergeCell ref="A36:N36"/>
    <mergeCell ref="A37:B37"/>
    <mergeCell ref="C37:D37"/>
    <mergeCell ref="M44:N44"/>
    <mergeCell ref="A43:E43"/>
    <mergeCell ref="J44:L44"/>
    <mergeCell ref="J37:L37"/>
    <mergeCell ref="J38:L38"/>
    <mergeCell ref="J40:L40"/>
    <mergeCell ref="J41:L41"/>
    <mergeCell ref="A12:N12"/>
    <mergeCell ref="B17:E17"/>
    <mergeCell ref="B27:E27"/>
    <mergeCell ref="B28:E28"/>
    <mergeCell ref="I28:N28"/>
  </mergeCells>
  <phoneticPr fontId="0" type="noConversion"/>
  <pageMargins left="0.51181102362204722" right="0.51181102362204722" top="0.39370078740157483" bottom="0.51181102362204722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Normal="70" zoomScaleSheetLayoutView="85" workbookViewId="0">
      <selection activeCell="C2" sqref="C2:D2"/>
    </sheetView>
  </sheetViews>
  <sheetFormatPr baseColWidth="10" defaultRowHeight="12.75" x14ac:dyDescent="0.2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 x14ac:dyDescent="0.2">
      <c r="A1" s="90"/>
      <c r="B1" s="90"/>
      <c r="C1" s="238"/>
      <c r="D1" s="238"/>
      <c r="E1" s="238"/>
      <c r="F1" s="203" t="str">
        <f>'1'!F1:P1</f>
        <v>Kl. A - DOMMERPROTOKOLL</v>
      </c>
      <c r="G1" s="203"/>
      <c r="H1" s="203"/>
      <c r="I1" s="203"/>
      <c r="J1" s="203"/>
      <c r="K1" s="203"/>
      <c r="L1" s="203"/>
      <c r="M1" s="203"/>
      <c r="N1" s="203"/>
    </row>
    <row r="2" spans="1:14" ht="26.25" x14ac:dyDescent="0.4">
      <c r="A2" s="140" t="str">
        <f>'1'!A2:B2</f>
        <v>Dato:</v>
      </c>
      <c r="B2" s="180"/>
      <c r="C2" s="207" t="str">
        <f>IF(Resultatskj!L2="","",Resultatskj!L2)</f>
        <v/>
      </c>
      <c r="D2" s="208"/>
      <c r="E2" s="208"/>
      <c r="F2" s="209"/>
      <c r="G2" s="2"/>
      <c r="H2" s="1" t="str">
        <f>'1'!H2</f>
        <v>Gruppe:</v>
      </c>
      <c r="I2" s="204" t="str">
        <f>IF(Resultatskj!H4="","",Resultatskj!H4)</f>
        <v/>
      </c>
      <c r="J2" s="205"/>
      <c r="K2" s="206"/>
      <c r="L2" s="3"/>
      <c r="M2" s="1" t="s">
        <v>78</v>
      </c>
      <c r="N2" s="54" t="str">
        <f>Resultatskj!B12</f>
        <v/>
      </c>
    </row>
    <row r="3" spans="1:14" ht="5.0999999999999996" customHeight="1" thickBot="1" x14ac:dyDescent="0.25">
      <c r="A3" s="241">
        <v>10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ht="15.75" x14ac:dyDescent="0.25">
      <c r="A4" s="219" t="str">
        <f>'1'!A4:B4</f>
        <v>Arrangør:</v>
      </c>
      <c r="B4" s="216"/>
      <c r="C4" s="226" t="str">
        <f>IF(Resultatskj!$C$2="","",Resultatskj!$C$2)</f>
        <v/>
      </c>
      <c r="D4" s="226"/>
      <c r="E4" s="226"/>
      <c r="F4" s="226"/>
      <c r="G4" s="226"/>
      <c r="H4" s="227"/>
      <c r="I4" s="216" t="str">
        <f>'1'!I4:J4</f>
        <v>Hundens navn:</v>
      </c>
      <c r="J4" s="217"/>
      <c r="K4" s="223"/>
      <c r="L4" s="223"/>
      <c r="M4" s="223"/>
      <c r="N4" s="224"/>
    </row>
    <row r="5" spans="1:14" ht="15.75" x14ac:dyDescent="0.25">
      <c r="A5" s="239" t="str">
        <f>'1'!A5:B5</f>
        <v>Fører:</v>
      </c>
      <c r="B5" s="156"/>
      <c r="C5" s="232"/>
      <c r="D5" s="232"/>
      <c r="E5" s="232"/>
      <c r="F5" s="232"/>
      <c r="G5" s="232"/>
      <c r="H5" s="233"/>
      <c r="I5" s="218" t="str">
        <f>'1'!I5:J5</f>
        <v>Reg.nr.:</v>
      </c>
      <c r="J5" s="156"/>
      <c r="K5" s="232"/>
      <c r="L5" s="232"/>
      <c r="M5" s="232"/>
      <c r="N5" s="242"/>
    </row>
    <row r="6" spans="1:14" ht="16.5" thickBot="1" x14ac:dyDescent="0.3">
      <c r="A6" s="240" t="str">
        <f>'1'!A6:B6</f>
        <v>Klubb:</v>
      </c>
      <c r="B6" s="170"/>
      <c r="C6" s="211"/>
      <c r="D6" s="211"/>
      <c r="E6" s="211"/>
      <c r="F6" s="211"/>
      <c r="G6" s="211"/>
      <c r="H6" s="236"/>
      <c r="I6" s="231" t="str">
        <f>'1'!I6:J6</f>
        <v>Rase:</v>
      </c>
      <c r="J6" s="170"/>
      <c r="K6" s="211"/>
      <c r="L6" s="211"/>
      <c r="M6" s="211"/>
      <c r="N6" s="212"/>
    </row>
    <row r="7" spans="1:14" ht="9.9499999999999993" customHeight="1" thickBot="1" x14ac:dyDescent="0.3">
      <c r="A7" s="73"/>
      <c r="B7" s="74"/>
      <c r="C7" s="75"/>
      <c r="D7" s="75"/>
      <c r="E7" s="75"/>
      <c r="F7" s="75"/>
      <c r="G7" s="75"/>
      <c r="H7" s="75"/>
      <c r="I7" s="73"/>
      <c r="J7" s="74"/>
      <c r="K7" s="75"/>
      <c r="L7" s="75"/>
      <c r="M7" s="75"/>
      <c r="N7" s="75"/>
    </row>
    <row r="8" spans="1:14" ht="3.95" customHeight="1" thickBot="1" x14ac:dyDescent="0.3">
      <c r="A8" s="96"/>
      <c r="B8" s="97"/>
      <c r="C8" s="98"/>
      <c r="D8" s="98"/>
      <c r="E8" s="98"/>
      <c r="F8" s="98"/>
      <c r="G8" s="98"/>
      <c r="H8" s="98"/>
      <c r="I8" s="99"/>
      <c r="J8" s="97"/>
      <c r="K8" s="98"/>
      <c r="L8" s="98"/>
      <c r="M8" s="98"/>
      <c r="N8" s="100"/>
    </row>
    <row r="9" spans="1:14" s="77" customFormat="1" ht="14.25" customHeight="1" thickBot="1" x14ac:dyDescent="0.3">
      <c r="A9" s="101"/>
      <c r="B9" s="86" t="s">
        <v>77</v>
      </c>
      <c r="C9" s="78"/>
      <c r="D9" s="94" t="s">
        <v>74</v>
      </c>
      <c r="E9" s="92"/>
      <c r="F9" s="78"/>
      <c r="G9" s="78"/>
      <c r="H9" s="94" t="s">
        <v>75</v>
      </c>
      <c r="I9" s="92"/>
      <c r="J9" s="76"/>
      <c r="K9" s="94" t="s">
        <v>76</v>
      </c>
      <c r="L9" s="92"/>
      <c r="M9" s="78"/>
      <c r="N9" s="102"/>
    </row>
    <row r="10" spans="1:14" s="77" customFormat="1" ht="3.95" customHeight="1" thickBot="1" x14ac:dyDescent="0.3">
      <c r="A10" s="103"/>
      <c r="B10" s="110"/>
      <c r="C10" s="105"/>
      <c r="D10" s="111"/>
      <c r="E10" s="112"/>
      <c r="F10" s="105"/>
      <c r="G10" s="105"/>
      <c r="H10" s="111"/>
      <c r="I10" s="112"/>
      <c r="J10" s="108"/>
      <c r="K10" s="111"/>
      <c r="L10" s="112"/>
      <c r="M10" s="105"/>
      <c r="N10" s="109"/>
    </row>
    <row r="11" spans="1:14" ht="9.9499999999999993" customHeight="1" x14ac:dyDescent="0.25">
      <c r="A11" s="73"/>
      <c r="B11" s="74"/>
      <c r="C11" s="75"/>
      <c r="D11" s="75"/>
      <c r="E11" s="75"/>
      <c r="F11" s="75"/>
      <c r="G11" s="75"/>
      <c r="H11" s="75"/>
      <c r="I11" s="73"/>
      <c r="J11" s="74"/>
      <c r="K11" s="75"/>
      <c r="L11" s="75"/>
      <c r="M11" s="75"/>
      <c r="N11" s="75"/>
    </row>
    <row r="12" spans="1:14" ht="18.75" thickBot="1" x14ac:dyDescent="0.3">
      <c r="A12" s="193" t="str">
        <f>'1'!A12</f>
        <v>Lydighet: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</row>
    <row r="13" spans="1:14" s="77" customFormat="1" ht="12" x14ac:dyDescent="0.2">
      <c r="A13" s="234" t="str">
        <f>'1'!A13</f>
        <v>Øvelser:</v>
      </c>
      <c r="B13" s="235"/>
      <c r="C13" s="235"/>
      <c r="D13" s="235"/>
      <c r="E13" s="235"/>
      <c r="F13" s="87" t="s">
        <v>16</v>
      </c>
      <c r="G13" s="87" t="s">
        <v>17</v>
      </c>
      <c r="H13" s="87" t="s">
        <v>18</v>
      </c>
      <c r="I13" s="243"/>
      <c r="J13" s="244"/>
      <c r="K13" s="244"/>
      <c r="L13" s="244"/>
      <c r="M13" s="244"/>
      <c r="N13" s="245"/>
    </row>
    <row r="14" spans="1:14" ht="14.25" x14ac:dyDescent="0.2">
      <c r="A14" s="5">
        <f>'1'!A14</f>
        <v>1</v>
      </c>
      <c r="B14" s="161" t="str">
        <f>'1'!B14</f>
        <v>Fri ved foten</v>
      </c>
      <c r="C14" s="161"/>
      <c r="D14" s="161"/>
      <c r="E14" s="161"/>
      <c r="F14" s="6">
        <v>3</v>
      </c>
      <c r="G14" s="79"/>
      <c r="H14" s="20" t="str">
        <f t="shared" ref="H14:H23" si="0">IF(G14="","",IF(G14=0,"I.G.",G14*F14))</f>
        <v/>
      </c>
      <c r="I14" s="220"/>
      <c r="J14" s="221"/>
      <c r="K14" s="221"/>
      <c r="L14" s="221"/>
      <c r="M14" s="221"/>
      <c r="N14" s="222"/>
    </row>
    <row r="15" spans="1:14" ht="14.25" x14ac:dyDescent="0.2">
      <c r="A15" s="5">
        <f>'1'!A15</f>
        <v>2</v>
      </c>
      <c r="B15" s="161" t="str">
        <f>'1'!B15</f>
        <v>Innkalling m/stå og dekk</v>
      </c>
      <c r="C15" s="161"/>
      <c r="D15" s="161"/>
      <c r="E15" s="161"/>
      <c r="F15" s="6">
        <v>3</v>
      </c>
      <c r="G15" s="79"/>
      <c r="H15" s="20" t="str">
        <f t="shared" si="0"/>
        <v/>
      </c>
      <c r="I15" s="220"/>
      <c r="J15" s="221"/>
      <c r="K15" s="221"/>
      <c r="L15" s="221"/>
      <c r="M15" s="221"/>
      <c r="N15" s="222"/>
    </row>
    <row r="16" spans="1:14" ht="14.25" x14ac:dyDescent="0.2">
      <c r="A16" s="5">
        <f>'1'!A16</f>
        <v>3</v>
      </c>
      <c r="B16" s="161" t="str">
        <f>'1'!B16</f>
        <v>Fremadsending</v>
      </c>
      <c r="C16" s="161"/>
      <c r="D16" s="161"/>
      <c r="E16" s="161"/>
      <c r="F16" s="6">
        <v>3</v>
      </c>
      <c r="G16" s="79"/>
      <c r="H16" s="20" t="str">
        <f t="shared" si="0"/>
        <v/>
      </c>
      <c r="I16" s="220"/>
      <c r="J16" s="221"/>
      <c r="K16" s="221"/>
      <c r="L16" s="221"/>
      <c r="M16" s="221"/>
      <c r="N16" s="222"/>
    </row>
    <row r="17" spans="1:14" ht="14.25" x14ac:dyDescent="0.2">
      <c r="A17" s="5">
        <f>'1'!A17</f>
        <v>4</v>
      </c>
      <c r="B17" s="161" t="str">
        <f>'1'!B17</f>
        <v>Kryp</v>
      </c>
      <c r="C17" s="161"/>
      <c r="D17" s="161"/>
      <c r="E17" s="161"/>
      <c r="F17" s="6">
        <v>3</v>
      </c>
      <c r="G17" s="79"/>
      <c r="H17" s="20" t="str">
        <f t="shared" si="0"/>
        <v/>
      </c>
      <c r="I17" s="220"/>
      <c r="J17" s="221"/>
      <c r="K17" s="221"/>
      <c r="L17" s="221"/>
      <c r="M17" s="221"/>
      <c r="N17" s="222"/>
    </row>
    <row r="18" spans="1:14" ht="14.25" x14ac:dyDescent="0.2">
      <c r="A18" s="5">
        <f>'1'!A18</f>
        <v>5</v>
      </c>
      <c r="B18" s="161" t="str">
        <f>'1'!B18</f>
        <v>Hals på kommando</v>
      </c>
      <c r="C18" s="161"/>
      <c r="D18" s="161"/>
      <c r="E18" s="161"/>
      <c r="F18" s="6">
        <v>2</v>
      </c>
      <c r="G18" s="79"/>
      <c r="H18" s="20" t="str">
        <f t="shared" si="0"/>
        <v/>
      </c>
      <c r="I18" s="220"/>
      <c r="J18" s="221"/>
      <c r="K18" s="221"/>
      <c r="L18" s="221"/>
      <c r="M18" s="221"/>
      <c r="N18" s="222"/>
    </row>
    <row r="19" spans="1:14" ht="14.25" x14ac:dyDescent="0.2">
      <c r="A19" s="5">
        <f>'1'!A19</f>
        <v>6</v>
      </c>
      <c r="B19" s="161" t="str">
        <f>'1'!B19</f>
        <v>Apportering metallapport</v>
      </c>
      <c r="C19" s="161"/>
      <c r="D19" s="161"/>
      <c r="E19" s="161"/>
      <c r="F19" s="6">
        <v>3</v>
      </c>
      <c r="G19" s="79"/>
      <c r="H19" s="20" t="str">
        <f t="shared" si="0"/>
        <v/>
      </c>
      <c r="I19" s="220"/>
      <c r="J19" s="221"/>
      <c r="K19" s="221"/>
      <c r="L19" s="221"/>
      <c r="M19" s="221"/>
      <c r="N19" s="222"/>
    </row>
    <row r="20" spans="1:14" ht="14.25" x14ac:dyDescent="0.2">
      <c r="A20" s="5">
        <f>'1'!A20</f>
        <v>7</v>
      </c>
      <c r="B20" s="161" t="str">
        <f>'1'!B20</f>
        <v>Apportering tung gjenstand</v>
      </c>
      <c r="C20" s="161"/>
      <c r="D20" s="161"/>
      <c r="E20" s="161"/>
      <c r="F20" s="6">
        <v>3</v>
      </c>
      <c r="G20" s="79"/>
      <c r="H20" s="20" t="str">
        <f t="shared" si="0"/>
        <v/>
      </c>
      <c r="I20" s="220"/>
      <c r="J20" s="221"/>
      <c r="K20" s="221"/>
      <c r="L20" s="221"/>
      <c r="M20" s="221"/>
      <c r="N20" s="222"/>
    </row>
    <row r="21" spans="1:14" ht="14.25" x14ac:dyDescent="0.2">
      <c r="A21" s="5">
        <f>'1'!A21</f>
        <v>8</v>
      </c>
      <c r="B21" s="161" t="s">
        <v>64</v>
      </c>
      <c r="C21" s="161"/>
      <c r="D21" s="161"/>
      <c r="E21" s="161"/>
      <c r="F21" s="6">
        <v>2</v>
      </c>
      <c r="G21" s="79"/>
      <c r="H21" s="20" t="str">
        <f t="shared" si="0"/>
        <v/>
      </c>
      <c r="I21" s="220"/>
      <c r="J21" s="221"/>
      <c r="K21" s="221"/>
      <c r="L21" s="221"/>
      <c r="M21" s="221"/>
      <c r="N21" s="222"/>
    </row>
    <row r="22" spans="1:14" ht="14.25" x14ac:dyDescent="0.2">
      <c r="A22" s="5">
        <f>'1'!A22</f>
        <v>9</v>
      </c>
      <c r="B22" s="161" t="str">
        <f>'1'!B22</f>
        <v>Stigeklatring</v>
      </c>
      <c r="C22" s="161"/>
      <c r="D22" s="161"/>
      <c r="E22" s="161"/>
      <c r="F22" s="6">
        <v>2</v>
      </c>
      <c r="G22" s="79"/>
      <c r="H22" s="20" t="str">
        <f t="shared" si="0"/>
        <v/>
      </c>
      <c r="I22" s="220"/>
      <c r="J22" s="221"/>
      <c r="K22" s="221"/>
      <c r="L22" s="221"/>
      <c r="M22" s="221"/>
      <c r="N22" s="222"/>
    </row>
    <row r="23" spans="1:14" ht="14.25" x14ac:dyDescent="0.2">
      <c r="A23" s="5">
        <f>'1'!A23</f>
        <v>10</v>
      </c>
      <c r="B23" s="161" t="str">
        <f>'1'!B23</f>
        <v>Fellesdekk</v>
      </c>
      <c r="C23" s="161"/>
      <c r="D23" s="161"/>
      <c r="E23" s="161"/>
      <c r="F23" s="6">
        <v>2</v>
      </c>
      <c r="G23" s="79"/>
      <c r="H23" s="20" t="str">
        <f t="shared" si="0"/>
        <v/>
      </c>
      <c r="I23" s="220"/>
      <c r="J23" s="221"/>
      <c r="K23" s="221"/>
      <c r="L23" s="221"/>
      <c r="M23" s="221"/>
      <c r="N23" s="222"/>
    </row>
    <row r="24" spans="1:14" ht="16.5" thickBot="1" x14ac:dyDescent="0.3">
      <c r="A24" s="185" t="str">
        <f>'1'!A24</f>
        <v>Sum lydighet:</v>
      </c>
      <c r="B24" s="186"/>
      <c r="C24" s="186"/>
      <c r="D24" s="186"/>
      <c r="E24" s="186"/>
      <c r="F24" s="7">
        <f>SUM(F14:F23)</f>
        <v>26</v>
      </c>
      <c r="G24" s="82"/>
      <c r="H24" s="72">
        <f>SUM(H14:H23)</f>
        <v>0</v>
      </c>
      <c r="I24" s="164"/>
      <c r="J24" s="165"/>
      <c r="K24" s="165"/>
      <c r="L24" s="165"/>
      <c r="M24" s="165"/>
      <c r="N24" s="166"/>
    </row>
    <row r="25" spans="1:14" ht="18.75" thickBot="1" x14ac:dyDescent="0.3">
      <c r="A25" s="193" t="str">
        <f>'1'!A25</f>
        <v>Sporgruppen:</v>
      </c>
      <c r="B25" s="194"/>
      <c r="C25" s="194"/>
      <c r="D25" s="194"/>
      <c r="E25" s="194"/>
      <c r="F25" s="194"/>
      <c r="G25" s="248"/>
      <c r="H25" s="194"/>
      <c r="I25" s="194"/>
      <c r="J25" s="194"/>
      <c r="K25" s="194"/>
      <c r="L25" s="194"/>
      <c r="M25" s="194"/>
      <c r="N25" s="194"/>
    </row>
    <row r="26" spans="1:14" x14ac:dyDescent="0.2">
      <c r="A26" s="167" t="str">
        <f>'1'!A26</f>
        <v>Øvelser:</v>
      </c>
      <c r="B26" s="168"/>
      <c r="C26" s="168"/>
      <c r="D26" s="168"/>
      <c r="E26" s="168"/>
      <c r="F26" s="48" t="s">
        <v>16</v>
      </c>
      <c r="G26" s="48" t="s">
        <v>17</v>
      </c>
      <c r="H26" s="48" t="s">
        <v>18</v>
      </c>
      <c r="I26" s="246"/>
      <c r="J26" s="192"/>
      <c r="K26" s="192"/>
      <c r="L26" s="192"/>
      <c r="M26" s="192"/>
      <c r="N26" s="247"/>
    </row>
    <row r="27" spans="1:14" ht="14.25" x14ac:dyDescent="0.2">
      <c r="A27" s="5">
        <f>'1'!A27</f>
        <v>11</v>
      </c>
      <c r="B27" s="161" t="str">
        <f>'1'!B27</f>
        <v>Feltsøk</v>
      </c>
      <c r="C27" s="161"/>
      <c r="D27" s="161"/>
      <c r="E27" s="161"/>
      <c r="F27" s="6">
        <v>10</v>
      </c>
      <c r="G27" s="79"/>
      <c r="H27" s="20" t="str">
        <f>IF(G27="","",IF(G27=0,"I.G.",G27*F27))</f>
        <v/>
      </c>
      <c r="I27" s="220"/>
      <c r="J27" s="221"/>
      <c r="K27" s="221"/>
      <c r="L27" s="221"/>
      <c r="M27" s="221"/>
      <c r="N27" s="222"/>
    </row>
    <row r="28" spans="1:14" ht="14.25" x14ac:dyDescent="0.2">
      <c r="A28" s="5">
        <f>'1'!A28</f>
        <v>12</v>
      </c>
      <c r="B28" s="161" t="str">
        <f>'1'!B28</f>
        <v>Sporoppsøk</v>
      </c>
      <c r="C28" s="161"/>
      <c r="D28" s="161"/>
      <c r="E28" s="161"/>
      <c r="F28" s="6">
        <v>5</v>
      </c>
      <c r="G28" s="79"/>
      <c r="H28" s="20" t="str">
        <f>IF(G28="","",IF(G28=0,"I.G.",G28*F28))</f>
        <v/>
      </c>
      <c r="I28" s="189"/>
      <c r="J28" s="190"/>
      <c r="K28" s="190"/>
      <c r="L28" s="190"/>
      <c r="M28" s="190"/>
      <c r="N28" s="191"/>
    </row>
    <row r="29" spans="1:14" ht="14.25" x14ac:dyDescent="0.2">
      <c r="A29" s="5">
        <f>'1'!A29</f>
        <v>13</v>
      </c>
      <c r="B29" s="161" t="str">
        <f>'1'!B29</f>
        <v>Spor</v>
      </c>
      <c r="C29" s="161"/>
      <c r="D29" s="161"/>
      <c r="E29" s="161"/>
      <c r="F29" s="6">
        <v>24</v>
      </c>
      <c r="G29" s="79"/>
      <c r="H29" s="20" t="str">
        <f>IF(G29="","",IF(G29=0,"I.G.",G29*F29))</f>
        <v/>
      </c>
      <c r="I29" s="189"/>
      <c r="J29" s="190"/>
      <c r="K29" s="190"/>
      <c r="L29" s="190"/>
      <c r="M29" s="190"/>
      <c r="N29" s="191"/>
    </row>
    <row r="30" spans="1:14" ht="16.5" thickBot="1" x14ac:dyDescent="0.3">
      <c r="A30" s="185" t="str">
        <f>'1'!A30</f>
        <v>Sum spesialøvelser:</v>
      </c>
      <c r="B30" s="186"/>
      <c r="C30" s="186"/>
      <c r="D30" s="186"/>
      <c r="E30" s="186"/>
      <c r="F30" s="7">
        <f>SUM(F27:F29)</f>
        <v>39</v>
      </c>
      <c r="G30" s="82"/>
      <c r="H30" s="72" t="str">
        <f>IF(AND(H27="",H28="",H29=""),"",SUM(H27:H29))</f>
        <v/>
      </c>
      <c r="I30" s="164"/>
      <c r="J30" s="165"/>
      <c r="K30" s="165"/>
      <c r="L30" s="165"/>
      <c r="M30" s="165"/>
      <c r="N30" s="166"/>
    </row>
    <row r="31" spans="1:14" ht="18.75" thickBot="1" x14ac:dyDescent="0.3">
      <c r="A31" s="193" t="str">
        <f>'1'!A31</f>
        <v>Runderingsgruppen:</v>
      </c>
      <c r="B31" s="194"/>
      <c r="C31" s="194"/>
      <c r="D31" s="194"/>
      <c r="E31" s="194"/>
      <c r="F31" s="194"/>
      <c r="G31" s="248"/>
      <c r="H31" s="194"/>
      <c r="I31" s="194"/>
      <c r="J31" s="194"/>
      <c r="K31" s="194"/>
      <c r="L31" s="194"/>
      <c r="M31" s="194"/>
      <c r="N31" s="194"/>
    </row>
    <row r="32" spans="1:14" x14ac:dyDescent="0.2">
      <c r="A32" s="167" t="str">
        <f>'1'!A32</f>
        <v>Øvelser:</v>
      </c>
      <c r="B32" s="168"/>
      <c r="C32" s="168"/>
      <c r="D32" s="168"/>
      <c r="E32" s="168"/>
      <c r="F32" s="48" t="s">
        <v>16</v>
      </c>
      <c r="G32" s="48" t="s">
        <v>17</v>
      </c>
      <c r="H32" s="48" t="s">
        <v>18</v>
      </c>
      <c r="I32" s="246"/>
      <c r="J32" s="192"/>
      <c r="K32" s="192"/>
      <c r="L32" s="192"/>
      <c r="M32" s="192"/>
      <c r="N32" s="247"/>
    </row>
    <row r="33" spans="1:14" ht="14.25" x14ac:dyDescent="0.2">
      <c r="A33" s="5">
        <f>'1'!A33</f>
        <v>11</v>
      </c>
      <c r="B33" s="161" t="str">
        <f>'1'!B33</f>
        <v>Feltsøk</v>
      </c>
      <c r="C33" s="161"/>
      <c r="D33" s="161"/>
      <c r="E33" s="161"/>
      <c r="F33" s="6">
        <v>10</v>
      </c>
      <c r="G33" s="79"/>
      <c r="H33" s="20" t="str">
        <f>IF(G33="","",IF(G33=0,"I.G.",G33*F33))</f>
        <v/>
      </c>
      <c r="I33" s="220"/>
      <c r="J33" s="221"/>
      <c r="K33" s="221"/>
      <c r="L33" s="221"/>
      <c r="M33" s="221"/>
      <c r="N33" s="222"/>
    </row>
    <row r="34" spans="1:14" ht="14.25" x14ac:dyDescent="0.2">
      <c r="A34" s="5">
        <f>'1'!A34</f>
        <v>12</v>
      </c>
      <c r="B34" s="161" t="str">
        <f>'1'!B34</f>
        <v>Rundering</v>
      </c>
      <c r="C34" s="161"/>
      <c r="D34" s="161"/>
      <c r="E34" s="161"/>
      <c r="F34" s="6">
        <f>'1'!F34</f>
        <v>29</v>
      </c>
      <c r="G34" s="79"/>
      <c r="H34" s="20" t="str">
        <f>IF(G34="","",IF(G34=0,"I.G.",G34*F34))</f>
        <v/>
      </c>
      <c r="I34" s="220"/>
      <c r="J34" s="221"/>
      <c r="K34" s="221"/>
      <c r="L34" s="221"/>
      <c r="M34" s="221"/>
      <c r="N34" s="222"/>
    </row>
    <row r="35" spans="1:14" ht="18.75" customHeight="1" thickBot="1" x14ac:dyDescent="0.3">
      <c r="A35" s="185" t="str">
        <f>'1'!A35</f>
        <v>Sum spesialøvelser:</v>
      </c>
      <c r="B35" s="186"/>
      <c r="C35" s="186"/>
      <c r="D35" s="186"/>
      <c r="E35" s="186"/>
      <c r="F35" s="7">
        <f>SUM(F33:F34)</f>
        <v>39</v>
      </c>
      <c r="G35" s="8"/>
      <c r="H35" s="72" t="str">
        <f>IF(AND(H33="",H34=""),"",SUM(H33:H34))</f>
        <v/>
      </c>
      <c r="I35" s="164"/>
      <c r="J35" s="165" t="s">
        <v>22</v>
      </c>
      <c r="K35" s="165"/>
      <c r="L35" s="165"/>
      <c r="M35" s="165">
        <v>300</v>
      </c>
      <c r="N35" s="166" t="s">
        <v>24</v>
      </c>
    </row>
    <row r="36" spans="1:14" ht="18.75" thickBot="1" x14ac:dyDescent="0.3">
      <c r="A36" s="193" t="str">
        <f>'1'!A36</f>
        <v>Rapportgruppen:</v>
      </c>
      <c r="B36" s="194"/>
      <c r="C36" s="194"/>
      <c r="D36" s="194"/>
      <c r="E36" s="194"/>
      <c r="F36" s="194"/>
      <c r="G36" s="248"/>
      <c r="H36" s="194"/>
      <c r="I36" s="194"/>
      <c r="J36" s="194"/>
      <c r="K36" s="194"/>
      <c r="L36" s="194"/>
      <c r="M36" s="194"/>
      <c r="N36" s="194"/>
    </row>
    <row r="37" spans="1:14" x14ac:dyDescent="0.2">
      <c r="A37" s="183" t="str">
        <f>'1'!A37</f>
        <v>Start kl.:</v>
      </c>
      <c r="B37" s="184">
        <v>0</v>
      </c>
      <c r="C37" s="138" t="str">
        <f>'1'!C37</f>
        <v>Ankomst kl.:</v>
      </c>
      <c r="D37" s="184">
        <v>0</v>
      </c>
      <c r="E37" s="177" t="str">
        <f>'1'!E37:H37</f>
        <v>Anvendt tid:</v>
      </c>
      <c r="F37" s="178"/>
      <c r="G37" s="251"/>
      <c r="H37" s="179"/>
      <c r="I37" s="9"/>
      <c r="J37" s="167" t="str">
        <f>'1'!J37:L37</f>
        <v>Godkjent</v>
      </c>
      <c r="K37" s="192"/>
      <c r="L37" s="192"/>
      <c r="M37" s="68">
        <f>'1'!M37</f>
        <v>325</v>
      </c>
      <c r="N37" s="69" t="str">
        <f>'1'!N37</f>
        <v>poeng</v>
      </c>
    </row>
    <row r="38" spans="1:14" x14ac:dyDescent="0.2">
      <c r="A38" s="57" t="str">
        <f>'1'!A38</f>
        <v>B</v>
      </c>
      <c r="B38" s="80">
        <v>0</v>
      </c>
      <c r="C38" s="10" t="str">
        <f>'1'!C38</f>
        <v>A</v>
      </c>
      <c r="D38" s="80">
        <v>0</v>
      </c>
      <c r="E38" s="155">
        <f>SUM(B38,D38)</f>
        <v>0</v>
      </c>
      <c r="F38" s="156"/>
      <c r="G38" s="156"/>
      <c r="H38" s="157"/>
      <c r="I38" s="9"/>
      <c r="J38" s="139" t="str">
        <f>'1'!J38:L38</f>
        <v>- Derav i spesialøvelsene</v>
      </c>
      <c r="K38" s="253"/>
      <c r="L38" s="253"/>
      <c r="M38" s="60">
        <v>195</v>
      </c>
      <c r="N38" s="61" t="str">
        <f>'1'!N38</f>
        <v>poeng</v>
      </c>
    </row>
    <row r="39" spans="1:14" x14ac:dyDescent="0.2">
      <c r="A39" s="57" t="str">
        <f>'1'!A39</f>
        <v>A</v>
      </c>
      <c r="B39" s="80">
        <v>0</v>
      </c>
      <c r="C39" s="10" t="str">
        <f>'1'!C39</f>
        <v>B</v>
      </c>
      <c r="D39" s="80">
        <v>0</v>
      </c>
      <c r="E39" s="155">
        <f>SUM(B39,D39)</f>
        <v>0</v>
      </c>
      <c r="F39" s="156"/>
      <c r="G39" s="156"/>
      <c r="H39" s="157"/>
      <c r="I39" s="9"/>
      <c r="J39" s="254" t="s">
        <v>72</v>
      </c>
      <c r="K39" s="253"/>
      <c r="L39" s="253"/>
      <c r="M39" s="60">
        <v>130</v>
      </c>
      <c r="N39" s="61" t="str">
        <f>'1'!N39</f>
        <v>poeng</v>
      </c>
    </row>
    <row r="40" spans="1:14" x14ac:dyDescent="0.2">
      <c r="A40" s="57" t="str">
        <f>'1'!A40</f>
        <v>C</v>
      </c>
      <c r="B40" s="80">
        <v>0</v>
      </c>
      <c r="C40" s="10" t="str">
        <f>'1'!C40</f>
        <v>A</v>
      </c>
      <c r="D40" s="80">
        <v>0</v>
      </c>
      <c r="E40" s="155">
        <f>SUM(B40,D40)</f>
        <v>0</v>
      </c>
      <c r="F40" s="156"/>
      <c r="G40" s="156"/>
      <c r="H40" s="157"/>
      <c r="I40" s="9"/>
      <c r="J40" s="260" t="str">
        <f>'1'!J40:L40</f>
        <v>Cert/CACIT</v>
      </c>
      <c r="K40" s="261"/>
      <c r="L40" s="261"/>
      <c r="M40" s="70">
        <v>575</v>
      </c>
      <c r="N40" s="71" t="str">
        <f>'1'!N40</f>
        <v>poeng</v>
      </c>
    </row>
    <row r="41" spans="1:14" x14ac:dyDescent="0.2">
      <c r="A41" s="57" t="str">
        <f>'1'!A41</f>
        <v>A</v>
      </c>
      <c r="B41" s="80">
        <v>0</v>
      </c>
      <c r="C41" s="10" t="str">
        <f>'1'!C41</f>
        <v>D</v>
      </c>
      <c r="D41" s="80">
        <v>0</v>
      </c>
      <c r="E41" s="155">
        <f>SUM(E37:H40)</f>
        <v>0</v>
      </c>
      <c r="F41" s="156"/>
      <c r="G41" s="156"/>
      <c r="H41" s="157"/>
      <c r="I41" s="9"/>
      <c r="J41" s="139" t="str">
        <f>'1'!J41:L41</f>
        <v>- Derav i spesialøvelsene</v>
      </c>
      <c r="K41" s="253"/>
      <c r="L41" s="253"/>
      <c r="M41" s="60">
        <v>312</v>
      </c>
      <c r="N41" s="61" t="str">
        <f>'1'!N41</f>
        <v>poeng</v>
      </c>
    </row>
    <row r="42" spans="1:14" ht="13.5" thickBot="1" x14ac:dyDescent="0.25">
      <c r="A42" s="174" t="str">
        <f>'1'!A42</f>
        <v>Anvendt tid totalt:</v>
      </c>
      <c r="B42" s="258"/>
      <c r="C42" s="175"/>
      <c r="D42" s="259"/>
      <c r="E42" s="229">
        <f>SUM(E38:H41)</f>
        <v>0</v>
      </c>
      <c r="F42" s="170"/>
      <c r="G42" s="170"/>
      <c r="H42" s="230"/>
      <c r="I42" s="19"/>
      <c r="J42" s="143" t="str">
        <f>'1'!J42:L42</f>
        <v>- Derav i lydighetsøvelsene</v>
      </c>
      <c r="K42" s="252"/>
      <c r="L42" s="252"/>
      <c r="M42" s="62">
        <v>208</v>
      </c>
      <c r="N42" s="63" t="str">
        <f>'1'!N42</f>
        <v>poeng</v>
      </c>
    </row>
    <row r="43" spans="1:14" ht="13.5" thickBot="1" x14ac:dyDescent="0.25">
      <c r="A43" s="167" t="str">
        <f>'1'!A43</f>
        <v>Øvelser:</v>
      </c>
      <c r="B43" s="249"/>
      <c r="C43" s="168"/>
      <c r="D43" s="249"/>
      <c r="E43" s="168"/>
      <c r="F43" s="48" t="str">
        <f>'1'!F43</f>
        <v>Koeff.</v>
      </c>
      <c r="G43" s="48" t="str">
        <f>'1'!G43</f>
        <v>Karakter</v>
      </c>
      <c r="H43" s="55" t="str">
        <f>'1'!H43</f>
        <v>Poeng</v>
      </c>
      <c r="I43" s="9"/>
      <c r="J43" s="19"/>
      <c r="K43" s="19"/>
      <c r="L43" s="19"/>
      <c r="M43" s="19"/>
      <c r="N43" s="19"/>
    </row>
    <row r="44" spans="1:14" ht="14.25" x14ac:dyDescent="0.2">
      <c r="A44" s="5">
        <f>'1'!A44</f>
        <v>11</v>
      </c>
      <c r="B44" s="250" t="str">
        <f>'1'!B44</f>
        <v>Feltsøk</v>
      </c>
      <c r="C44" s="161"/>
      <c r="D44" s="250"/>
      <c r="E44" s="161"/>
      <c r="F44" s="6">
        <v>10</v>
      </c>
      <c r="G44" s="79"/>
      <c r="H44" s="21" t="str">
        <f>IF(G44="","",IF(G44=0,"I.G.",G44*F44))</f>
        <v/>
      </c>
      <c r="I44" s="9"/>
      <c r="J44" s="137"/>
      <c r="K44" s="160"/>
      <c r="L44" s="160"/>
      <c r="M44" s="158" t="str">
        <f>'1'!M44:N44</f>
        <v>Poeng</v>
      </c>
      <c r="N44" s="159"/>
    </row>
    <row r="45" spans="1:14" ht="14.25" x14ac:dyDescent="0.2">
      <c r="A45" s="5">
        <f>'1'!A45</f>
        <v>12</v>
      </c>
      <c r="B45" s="161" t="str">
        <f>'1'!B45</f>
        <v>Rapport</v>
      </c>
      <c r="C45" s="161"/>
      <c r="D45" s="161"/>
      <c r="E45" s="161"/>
      <c r="F45" s="6">
        <f>'1'!F45</f>
        <v>29</v>
      </c>
      <c r="G45" s="79"/>
      <c r="H45" s="21" t="str">
        <f>IF(G45="","",IF(G45=0,"I.G.",G45*F45))</f>
        <v/>
      </c>
      <c r="I45" s="9"/>
      <c r="J45" s="139" t="str">
        <f>'1'!J45:L45</f>
        <v>Sum Lydighet</v>
      </c>
      <c r="K45" s="228"/>
      <c r="L45" s="228"/>
      <c r="M45" s="151">
        <f>H24</f>
        <v>0</v>
      </c>
      <c r="N45" s="152"/>
    </row>
    <row r="46" spans="1:14" ht="16.5" thickBot="1" x14ac:dyDescent="0.3">
      <c r="A46" s="185" t="str">
        <f>'1'!A46</f>
        <v>Sum spesialøvelser:</v>
      </c>
      <c r="B46" s="186"/>
      <c r="C46" s="186"/>
      <c r="D46" s="186"/>
      <c r="E46" s="186"/>
      <c r="F46" s="7">
        <f>SUM(F44:F45)</f>
        <v>39</v>
      </c>
      <c r="G46" s="8"/>
      <c r="H46" s="15"/>
      <c r="I46" s="9"/>
      <c r="J46" s="139" t="str">
        <f>'1'!J46:L46</f>
        <v>Sum Spesialøvelser</v>
      </c>
      <c r="K46" s="228"/>
      <c r="L46" s="228"/>
      <c r="M46" s="153" t="str">
        <f>IF(Resultatskj!H4="Rundering",H35,IF(Resultatskj!H4="Spor",H30,IF(Resultatskj!H4="Rapport",H46,"")))</f>
        <v/>
      </c>
      <c r="N46" s="154"/>
    </row>
    <row r="47" spans="1:14" ht="16.5" thickBot="1" x14ac:dyDescent="0.3">
      <c r="A47" s="200"/>
      <c r="B47" s="200"/>
      <c r="C47" s="200"/>
      <c r="D47" s="200"/>
      <c r="E47" s="200"/>
      <c r="F47" s="200"/>
      <c r="G47" s="255"/>
      <c r="H47" s="200"/>
      <c r="I47" s="9"/>
      <c r="J47" s="143" t="str">
        <f>'1'!J47:L47</f>
        <v>Totalpoeng</v>
      </c>
      <c r="K47" s="165"/>
      <c r="L47" s="166"/>
      <c r="M47" s="198">
        <f>SUM(M45:N46)</f>
        <v>0</v>
      </c>
      <c r="N47" s="199"/>
    </row>
    <row r="48" spans="1:14" ht="20.100000000000001" customHeight="1" x14ac:dyDescent="0.2">
      <c r="A48" s="201"/>
      <c r="B48" s="201"/>
      <c r="C48" s="201"/>
      <c r="D48" s="201"/>
      <c r="E48" s="201"/>
      <c r="F48" s="201"/>
      <c r="G48" s="256"/>
      <c r="H48" s="201"/>
      <c r="I48" s="9"/>
      <c r="J48" s="89" t="str">
        <f>'1'!J48</f>
        <v>Ikke godkj.</v>
      </c>
      <c r="K48" s="177" t="str">
        <f>'1'!K48</f>
        <v>Godkj.</v>
      </c>
      <c r="L48" s="257"/>
      <c r="M48" s="4" t="str">
        <f>'1'!M48</f>
        <v>Cert</v>
      </c>
      <c r="N48" s="24" t="str">
        <f>'1'!N48</f>
        <v>Plass</v>
      </c>
    </row>
    <row r="49" spans="1:14" ht="24" thickBot="1" x14ac:dyDescent="0.4">
      <c r="A49" s="202" t="str">
        <f>IF(Resultatskj!C3="","",Resultatskj!C3)</f>
        <v/>
      </c>
      <c r="B49" s="202"/>
      <c r="C49" s="202"/>
      <c r="D49" s="202"/>
      <c r="E49" s="202"/>
      <c r="F49" s="202" t="str">
        <f>IF(Resultatskj!C4="","",Resultatskj!C4)</f>
        <v/>
      </c>
      <c r="G49" s="202"/>
      <c r="H49" s="202"/>
      <c r="I49" s="9"/>
      <c r="J49" s="18" t="str">
        <f>IF(OR(M47&lt;M37,M46&lt;M38,M45&lt;M39,M47=""),"X","")</f>
        <v>X</v>
      </c>
      <c r="K49" s="149" t="str">
        <f>IF(AND(M47&gt;=M37,M46&gt;=M38,M45&gt;M39,J49=""),"X","")</f>
        <v/>
      </c>
      <c r="L49" s="150"/>
      <c r="M49" s="84" t="str">
        <f>IF(AND(M47&gt;=575,M46&gt;=311.99,M45&gt;207.99,J49=""),"X","")</f>
        <v/>
      </c>
      <c r="N49" s="47" t="str">
        <f>Resultatskj!A12</f>
        <v>-</v>
      </c>
    </row>
    <row r="50" spans="1:14" x14ac:dyDescent="0.2">
      <c r="A50" s="237" t="s">
        <v>80</v>
      </c>
      <c r="B50" s="237"/>
      <c r="C50" s="237"/>
      <c r="D50" s="237"/>
      <c r="E50" s="237"/>
      <c r="F50" s="237"/>
      <c r="G50" s="237"/>
      <c r="H50" s="237"/>
      <c r="I50" s="9"/>
      <c r="J50" s="197" t="str">
        <f>Resultatskj!L26</f>
        <v>B.Strand 02.06.2015</v>
      </c>
      <c r="K50" s="197"/>
      <c r="L50" s="197"/>
      <c r="M50" s="197"/>
      <c r="N50" s="197"/>
    </row>
    <row r="51" spans="1:14" x14ac:dyDescent="0.2">
      <c r="A51" s="9"/>
      <c r="B51" s="9"/>
      <c r="C51" s="9"/>
      <c r="D51" s="9"/>
      <c r="E51" s="9"/>
      <c r="F51" s="9"/>
      <c r="G51" s="9"/>
      <c r="H51" s="9"/>
      <c r="I51" s="9"/>
      <c r="J51" s="188"/>
      <c r="K51" s="188"/>
      <c r="L51" s="188"/>
      <c r="M51" s="188"/>
      <c r="N51" s="188"/>
    </row>
    <row r="52" spans="1:14" ht="23.25" x14ac:dyDescent="0.35">
      <c r="J52" s="9"/>
      <c r="K52" s="133"/>
      <c r="L52" s="133"/>
      <c r="M52" s="262" t="str">
        <f>IF(AND(M50&gt;=575,M49&gt;=311.99,M48&gt;207.99,J52=""),"X","")</f>
        <v/>
      </c>
      <c r="N52" s="187"/>
    </row>
  </sheetData>
  <mergeCells count="99">
    <mergeCell ref="A50:H50"/>
    <mergeCell ref="C1:E1"/>
    <mergeCell ref="M52:N52"/>
    <mergeCell ref="A47:H49"/>
    <mergeCell ref="J51:N51"/>
    <mergeCell ref="J50:N50"/>
    <mergeCell ref="M47:N47"/>
    <mergeCell ref="K52:L52"/>
    <mergeCell ref="K48:L48"/>
    <mergeCell ref="K49:L49"/>
    <mergeCell ref="A43:E43"/>
    <mergeCell ref="B45:E45"/>
    <mergeCell ref="B44:E44"/>
    <mergeCell ref="A46:E46"/>
    <mergeCell ref="J47:L47"/>
    <mergeCell ref="J46:L46"/>
    <mergeCell ref="M46:N46"/>
    <mergeCell ref="I35:N35"/>
    <mergeCell ref="A36:N36"/>
    <mergeCell ref="A37:B37"/>
    <mergeCell ref="C37:D37"/>
    <mergeCell ref="A42:D42"/>
    <mergeCell ref="E42:H42"/>
    <mergeCell ref="J39:L39"/>
    <mergeCell ref="M45:N45"/>
    <mergeCell ref="J38:L38"/>
    <mergeCell ref="J45:L45"/>
    <mergeCell ref="J37:L37"/>
    <mergeCell ref="J44:L44"/>
    <mergeCell ref="J42:L42"/>
    <mergeCell ref="J41:L41"/>
    <mergeCell ref="M44:N44"/>
    <mergeCell ref="I2:K2"/>
    <mergeCell ref="A3:N3"/>
    <mergeCell ref="I14:N14"/>
    <mergeCell ref="B16:E16"/>
    <mergeCell ref="I16:N16"/>
    <mergeCell ref="B15:E15"/>
    <mergeCell ref="I15:N15"/>
    <mergeCell ref="B14:E14"/>
    <mergeCell ref="A6:B6"/>
    <mergeCell ref="C6:H6"/>
    <mergeCell ref="A2:B2"/>
    <mergeCell ref="C2:F2"/>
    <mergeCell ref="I5:J5"/>
    <mergeCell ref="K5:N5"/>
    <mergeCell ref="K4:N4"/>
    <mergeCell ref="I23:N23"/>
    <mergeCell ref="B18:E18"/>
    <mergeCell ref="I19:N19"/>
    <mergeCell ref="B21:E21"/>
    <mergeCell ref="B23:E23"/>
    <mergeCell ref="B20:E20"/>
    <mergeCell ref="I17:N17"/>
    <mergeCell ref="A12:N12"/>
    <mergeCell ref="B17:E17"/>
    <mergeCell ref="A5:B5"/>
    <mergeCell ref="C5:H5"/>
    <mergeCell ref="B29:E29"/>
    <mergeCell ref="A30:E30"/>
    <mergeCell ref="I30:N30"/>
    <mergeCell ref="A31:N31"/>
    <mergeCell ref="I32:N32"/>
    <mergeCell ref="F1:N1"/>
    <mergeCell ref="I29:N29"/>
    <mergeCell ref="C4:H4"/>
    <mergeCell ref="I6:J6"/>
    <mergeCell ref="K6:N6"/>
    <mergeCell ref="B22:E22"/>
    <mergeCell ref="I18:N18"/>
    <mergeCell ref="I20:N20"/>
    <mergeCell ref="B19:E19"/>
    <mergeCell ref="A13:E13"/>
    <mergeCell ref="I13:N13"/>
    <mergeCell ref="I21:N21"/>
    <mergeCell ref="I22:N22"/>
    <mergeCell ref="A4:B4"/>
    <mergeCell ref="I4:J4"/>
    <mergeCell ref="B28:E28"/>
    <mergeCell ref="J40:L40"/>
    <mergeCell ref="E41:H41"/>
    <mergeCell ref="E39:H39"/>
    <mergeCell ref="A32:E32"/>
    <mergeCell ref="B34:E34"/>
    <mergeCell ref="E37:H37"/>
    <mergeCell ref="E38:H38"/>
    <mergeCell ref="A35:E35"/>
    <mergeCell ref="E40:H40"/>
    <mergeCell ref="I34:N34"/>
    <mergeCell ref="B33:E33"/>
    <mergeCell ref="I33:N33"/>
    <mergeCell ref="I28:N28"/>
    <mergeCell ref="A24:E24"/>
    <mergeCell ref="I24:N24"/>
    <mergeCell ref="A25:N25"/>
    <mergeCell ref="B27:E27"/>
    <mergeCell ref="A26:E26"/>
    <mergeCell ref="I26:N26"/>
    <mergeCell ref="I27:N27"/>
  </mergeCells>
  <phoneticPr fontId="0" type="noConversion"/>
  <pageMargins left="0.51181102362204722" right="0.51181102362204722" top="0.39370078740157483" bottom="0.51181102362204722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Normal="70" zoomScaleSheetLayoutView="85" workbookViewId="0">
      <selection activeCell="C2" sqref="C2:D2"/>
    </sheetView>
  </sheetViews>
  <sheetFormatPr baseColWidth="10" defaultRowHeight="12.75" x14ac:dyDescent="0.2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 x14ac:dyDescent="0.2">
      <c r="A1" s="90"/>
      <c r="B1" s="90"/>
      <c r="C1" s="238"/>
      <c r="D1" s="238"/>
      <c r="E1" s="238"/>
      <c r="F1" s="203" t="str">
        <f>'1'!F1:P1</f>
        <v>Kl. A - DOMMERPROTOKOLL</v>
      </c>
      <c r="G1" s="203"/>
      <c r="H1" s="203"/>
      <c r="I1" s="203"/>
      <c r="J1" s="203"/>
      <c r="K1" s="203"/>
      <c r="L1" s="203"/>
      <c r="M1" s="203"/>
      <c r="N1" s="203"/>
    </row>
    <row r="2" spans="1:14" ht="26.25" x14ac:dyDescent="0.4">
      <c r="A2" s="140" t="str">
        <f>'1'!A2:B2</f>
        <v>Dato:</v>
      </c>
      <c r="B2" s="180"/>
      <c r="C2" s="207" t="str">
        <f>IF(Resultatskj!L2="","",Resultatskj!L2)</f>
        <v/>
      </c>
      <c r="D2" s="208"/>
      <c r="E2" s="208"/>
      <c r="F2" s="209"/>
      <c r="G2" s="2"/>
      <c r="H2" s="1" t="str">
        <f>'1'!H2</f>
        <v>Gruppe:</v>
      </c>
      <c r="I2" s="204" t="str">
        <f>IF(Resultatskj!H4="","",Resultatskj!H4)</f>
        <v/>
      </c>
      <c r="J2" s="205"/>
      <c r="K2" s="206"/>
      <c r="L2" s="3"/>
      <c r="M2" s="1" t="s">
        <v>78</v>
      </c>
      <c r="N2" s="54" t="str">
        <f>Resultatskj!B13</f>
        <v/>
      </c>
    </row>
    <row r="3" spans="1:14" ht="5.0999999999999996" customHeight="1" thickBot="1" x14ac:dyDescent="0.25">
      <c r="A3" s="241">
        <v>10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ht="15.75" x14ac:dyDescent="0.25">
      <c r="A4" s="219" t="str">
        <f>'1'!A4:B4</f>
        <v>Arrangør:</v>
      </c>
      <c r="B4" s="216"/>
      <c r="C4" s="226" t="str">
        <f>IF(Resultatskj!$C$2="","",Resultatskj!$C$2)</f>
        <v/>
      </c>
      <c r="D4" s="226"/>
      <c r="E4" s="226"/>
      <c r="F4" s="226"/>
      <c r="G4" s="226"/>
      <c r="H4" s="227"/>
      <c r="I4" s="216" t="str">
        <f>'1'!I4:J4</f>
        <v>Hundens navn:</v>
      </c>
      <c r="J4" s="217"/>
      <c r="K4" s="223"/>
      <c r="L4" s="223"/>
      <c r="M4" s="223"/>
      <c r="N4" s="224"/>
    </row>
    <row r="5" spans="1:14" ht="15.75" x14ac:dyDescent="0.25">
      <c r="A5" s="239" t="str">
        <f>'1'!A5:B5</f>
        <v>Fører:</v>
      </c>
      <c r="B5" s="156"/>
      <c r="C5" s="232"/>
      <c r="D5" s="232"/>
      <c r="E5" s="232"/>
      <c r="F5" s="232"/>
      <c r="G5" s="232"/>
      <c r="H5" s="233"/>
      <c r="I5" s="218" t="str">
        <f>'1'!I5:J5</f>
        <v>Reg.nr.:</v>
      </c>
      <c r="J5" s="156"/>
      <c r="K5" s="232"/>
      <c r="L5" s="232"/>
      <c r="M5" s="232"/>
      <c r="N5" s="242"/>
    </row>
    <row r="6" spans="1:14" ht="16.5" thickBot="1" x14ac:dyDescent="0.3">
      <c r="A6" s="240" t="str">
        <f>'1'!A6:B6</f>
        <v>Klubb:</v>
      </c>
      <c r="B6" s="170"/>
      <c r="C6" s="211"/>
      <c r="D6" s="211"/>
      <c r="E6" s="211"/>
      <c r="F6" s="211"/>
      <c r="G6" s="211"/>
      <c r="H6" s="236"/>
      <c r="I6" s="231" t="str">
        <f>'1'!I6:J6</f>
        <v>Rase:</v>
      </c>
      <c r="J6" s="170"/>
      <c r="K6" s="211"/>
      <c r="L6" s="211"/>
      <c r="M6" s="211"/>
      <c r="N6" s="212"/>
    </row>
    <row r="7" spans="1:14" ht="9.9499999999999993" customHeight="1" thickBot="1" x14ac:dyDescent="0.3">
      <c r="A7" s="73"/>
      <c r="B7" s="74"/>
      <c r="C7" s="75"/>
      <c r="D7" s="75"/>
      <c r="E7" s="75"/>
      <c r="F7" s="75"/>
      <c r="G7" s="75"/>
      <c r="H7" s="75"/>
      <c r="I7" s="73"/>
      <c r="J7" s="74"/>
      <c r="K7" s="75"/>
      <c r="L7" s="75"/>
      <c r="M7" s="75"/>
      <c r="N7" s="75"/>
    </row>
    <row r="8" spans="1:14" ht="3.95" customHeight="1" thickBot="1" x14ac:dyDescent="0.3">
      <c r="A8" s="96"/>
      <c r="B8" s="97"/>
      <c r="C8" s="98"/>
      <c r="D8" s="98"/>
      <c r="E8" s="98"/>
      <c r="F8" s="98"/>
      <c r="G8" s="98"/>
      <c r="H8" s="98"/>
      <c r="I8" s="99"/>
      <c r="J8" s="97"/>
      <c r="K8" s="98"/>
      <c r="L8" s="98"/>
      <c r="M8" s="98"/>
      <c r="N8" s="100"/>
    </row>
    <row r="9" spans="1:14" s="77" customFormat="1" ht="14.25" customHeight="1" thickBot="1" x14ac:dyDescent="0.3">
      <c r="A9" s="101"/>
      <c r="B9" s="86" t="s">
        <v>77</v>
      </c>
      <c r="C9" s="78"/>
      <c r="D9" s="94" t="s">
        <v>74</v>
      </c>
      <c r="E9" s="92"/>
      <c r="F9" s="78"/>
      <c r="G9" s="78"/>
      <c r="H9" s="94" t="s">
        <v>75</v>
      </c>
      <c r="I9" s="92"/>
      <c r="J9" s="76"/>
      <c r="K9" s="94" t="s">
        <v>76</v>
      </c>
      <c r="L9" s="92"/>
      <c r="M9" s="78"/>
      <c r="N9" s="102"/>
    </row>
    <row r="10" spans="1:14" s="77" customFormat="1" ht="3.95" customHeight="1" thickBot="1" x14ac:dyDescent="0.3">
      <c r="A10" s="103"/>
      <c r="B10" s="110"/>
      <c r="C10" s="105"/>
      <c r="D10" s="111"/>
      <c r="E10" s="112"/>
      <c r="F10" s="105"/>
      <c r="G10" s="105"/>
      <c r="H10" s="111"/>
      <c r="I10" s="112"/>
      <c r="J10" s="108"/>
      <c r="K10" s="111"/>
      <c r="L10" s="112"/>
      <c r="M10" s="105"/>
      <c r="N10" s="109"/>
    </row>
    <row r="11" spans="1:14" ht="9.9499999999999993" customHeight="1" x14ac:dyDescent="0.25">
      <c r="A11" s="73"/>
      <c r="B11" s="74"/>
      <c r="C11" s="75"/>
      <c r="D11" s="75"/>
      <c r="E11" s="75"/>
      <c r="F11" s="75"/>
      <c r="G11" s="75"/>
      <c r="H11" s="75"/>
      <c r="I11" s="73"/>
      <c r="J11" s="74"/>
      <c r="K11" s="75"/>
      <c r="L11" s="75"/>
      <c r="M11" s="75"/>
      <c r="N11" s="75"/>
    </row>
    <row r="12" spans="1:14" ht="18.75" thickBot="1" x14ac:dyDescent="0.3">
      <c r="A12" s="193" t="str">
        <f>'1'!A12</f>
        <v>Lydighet: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</row>
    <row r="13" spans="1:14" s="77" customFormat="1" ht="12" x14ac:dyDescent="0.2">
      <c r="A13" s="234" t="str">
        <f>'1'!A13</f>
        <v>Øvelser:</v>
      </c>
      <c r="B13" s="235"/>
      <c r="C13" s="235"/>
      <c r="D13" s="235"/>
      <c r="E13" s="235"/>
      <c r="F13" s="87" t="s">
        <v>16</v>
      </c>
      <c r="G13" s="87" t="s">
        <v>17</v>
      </c>
      <c r="H13" s="87" t="s">
        <v>18</v>
      </c>
      <c r="I13" s="243"/>
      <c r="J13" s="244"/>
      <c r="K13" s="244"/>
      <c r="L13" s="244"/>
      <c r="M13" s="244"/>
      <c r="N13" s="245"/>
    </row>
    <row r="14" spans="1:14" ht="14.25" x14ac:dyDescent="0.2">
      <c r="A14" s="5">
        <f>'1'!A14</f>
        <v>1</v>
      </c>
      <c r="B14" s="161" t="str">
        <f>'1'!B14</f>
        <v>Fri ved foten</v>
      </c>
      <c r="C14" s="161"/>
      <c r="D14" s="161"/>
      <c r="E14" s="161"/>
      <c r="F14" s="6">
        <v>3</v>
      </c>
      <c r="G14" s="79"/>
      <c r="H14" s="20" t="str">
        <f t="shared" ref="H14:H23" si="0">IF(G14="","",IF(G14=0,"I.G.",G14*F14))</f>
        <v/>
      </c>
      <c r="I14" s="220"/>
      <c r="J14" s="221"/>
      <c r="K14" s="221"/>
      <c r="L14" s="221"/>
      <c r="M14" s="221"/>
      <c r="N14" s="222"/>
    </row>
    <row r="15" spans="1:14" ht="14.25" x14ac:dyDescent="0.2">
      <c r="A15" s="5">
        <f>'1'!A15</f>
        <v>2</v>
      </c>
      <c r="B15" s="161" t="str">
        <f>'1'!B15</f>
        <v>Innkalling m/stå og dekk</v>
      </c>
      <c r="C15" s="161"/>
      <c r="D15" s="161"/>
      <c r="E15" s="161"/>
      <c r="F15" s="6">
        <v>3</v>
      </c>
      <c r="G15" s="79"/>
      <c r="H15" s="20" t="str">
        <f t="shared" si="0"/>
        <v/>
      </c>
      <c r="I15" s="220"/>
      <c r="J15" s="221"/>
      <c r="K15" s="221"/>
      <c r="L15" s="221"/>
      <c r="M15" s="221"/>
      <c r="N15" s="222"/>
    </row>
    <row r="16" spans="1:14" ht="14.25" x14ac:dyDescent="0.2">
      <c r="A16" s="5">
        <f>'1'!A16</f>
        <v>3</v>
      </c>
      <c r="B16" s="161" t="str">
        <f>'1'!B16</f>
        <v>Fremadsending</v>
      </c>
      <c r="C16" s="161"/>
      <c r="D16" s="161"/>
      <c r="E16" s="161"/>
      <c r="F16" s="6">
        <v>3</v>
      </c>
      <c r="G16" s="79"/>
      <c r="H16" s="20" t="str">
        <f t="shared" si="0"/>
        <v/>
      </c>
      <c r="I16" s="220"/>
      <c r="J16" s="221"/>
      <c r="K16" s="221"/>
      <c r="L16" s="221"/>
      <c r="M16" s="221"/>
      <c r="N16" s="222"/>
    </row>
    <row r="17" spans="1:14" ht="14.25" x14ac:dyDescent="0.2">
      <c r="A17" s="5">
        <f>'1'!A17</f>
        <v>4</v>
      </c>
      <c r="B17" s="161" t="str">
        <f>'1'!B17</f>
        <v>Kryp</v>
      </c>
      <c r="C17" s="161"/>
      <c r="D17" s="161"/>
      <c r="E17" s="161"/>
      <c r="F17" s="6">
        <v>3</v>
      </c>
      <c r="G17" s="79"/>
      <c r="H17" s="20" t="str">
        <f t="shared" si="0"/>
        <v/>
      </c>
      <c r="I17" s="220"/>
      <c r="J17" s="221"/>
      <c r="K17" s="221"/>
      <c r="L17" s="221"/>
      <c r="M17" s="221"/>
      <c r="N17" s="222"/>
    </row>
    <row r="18" spans="1:14" ht="14.25" x14ac:dyDescent="0.2">
      <c r="A18" s="5">
        <f>'1'!A18</f>
        <v>5</v>
      </c>
      <c r="B18" s="161" t="str">
        <f>'1'!B18</f>
        <v>Hals på kommando</v>
      </c>
      <c r="C18" s="161"/>
      <c r="D18" s="161"/>
      <c r="E18" s="161"/>
      <c r="F18" s="6">
        <v>2</v>
      </c>
      <c r="G18" s="79"/>
      <c r="H18" s="20" t="str">
        <f t="shared" si="0"/>
        <v/>
      </c>
      <c r="I18" s="220"/>
      <c r="J18" s="221"/>
      <c r="K18" s="221"/>
      <c r="L18" s="221"/>
      <c r="M18" s="221"/>
      <c r="N18" s="222"/>
    </row>
    <row r="19" spans="1:14" ht="14.25" x14ac:dyDescent="0.2">
      <c r="A19" s="5">
        <f>'1'!A19</f>
        <v>6</v>
      </c>
      <c r="B19" s="161" t="str">
        <f>'1'!B19</f>
        <v>Apportering metallapport</v>
      </c>
      <c r="C19" s="161"/>
      <c r="D19" s="161"/>
      <c r="E19" s="161"/>
      <c r="F19" s="6">
        <v>3</v>
      </c>
      <c r="G19" s="79"/>
      <c r="H19" s="20" t="str">
        <f t="shared" si="0"/>
        <v/>
      </c>
      <c r="I19" s="220"/>
      <c r="J19" s="221"/>
      <c r="K19" s="221"/>
      <c r="L19" s="221"/>
      <c r="M19" s="221"/>
      <c r="N19" s="222"/>
    </row>
    <row r="20" spans="1:14" ht="14.25" x14ac:dyDescent="0.2">
      <c r="A20" s="5">
        <f>'1'!A20</f>
        <v>7</v>
      </c>
      <c r="B20" s="161" t="str">
        <f>'1'!B20</f>
        <v>Apportering tung gjenstand</v>
      </c>
      <c r="C20" s="161"/>
      <c r="D20" s="161"/>
      <c r="E20" s="161"/>
      <c r="F20" s="6">
        <v>3</v>
      </c>
      <c r="G20" s="79"/>
      <c r="H20" s="20" t="str">
        <f t="shared" si="0"/>
        <v/>
      </c>
      <c r="I20" s="220"/>
      <c r="J20" s="221"/>
      <c r="K20" s="221"/>
      <c r="L20" s="221"/>
      <c r="M20" s="221"/>
      <c r="N20" s="222"/>
    </row>
    <row r="21" spans="1:14" ht="14.25" x14ac:dyDescent="0.2">
      <c r="A21" s="5">
        <f>'1'!A21</f>
        <v>8</v>
      </c>
      <c r="B21" s="161" t="s">
        <v>64</v>
      </c>
      <c r="C21" s="161"/>
      <c r="D21" s="161"/>
      <c r="E21" s="161"/>
      <c r="F21" s="6">
        <v>2</v>
      </c>
      <c r="G21" s="79"/>
      <c r="H21" s="20" t="str">
        <f t="shared" si="0"/>
        <v/>
      </c>
      <c r="I21" s="220"/>
      <c r="J21" s="221"/>
      <c r="K21" s="221"/>
      <c r="L21" s="221"/>
      <c r="M21" s="221"/>
      <c r="N21" s="222"/>
    </row>
    <row r="22" spans="1:14" ht="14.25" x14ac:dyDescent="0.2">
      <c r="A22" s="5">
        <f>'1'!A22</f>
        <v>9</v>
      </c>
      <c r="B22" s="161" t="str">
        <f>'1'!B22</f>
        <v>Stigeklatring</v>
      </c>
      <c r="C22" s="161"/>
      <c r="D22" s="161"/>
      <c r="E22" s="161"/>
      <c r="F22" s="6">
        <v>2</v>
      </c>
      <c r="G22" s="79"/>
      <c r="H22" s="20" t="str">
        <f t="shared" si="0"/>
        <v/>
      </c>
      <c r="I22" s="220"/>
      <c r="J22" s="221"/>
      <c r="K22" s="221"/>
      <c r="L22" s="221"/>
      <c r="M22" s="221"/>
      <c r="N22" s="222"/>
    </row>
    <row r="23" spans="1:14" ht="14.25" x14ac:dyDescent="0.2">
      <c r="A23" s="5">
        <f>'1'!A23</f>
        <v>10</v>
      </c>
      <c r="B23" s="161" t="str">
        <f>'1'!B23</f>
        <v>Fellesdekk</v>
      </c>
      <c r="C23" s="161"/>
      <c r="D23" s="161"/>
      <c r="E23" s="161"/>
      <c r="F23" s="6">
        <v>2</v>
      </c>
      <c r="G23" s="79"/>
      <c r="H23" s="20" t="str">
        <f t="shared" si="0"/>
        <v/>
      </c>
      <c r="I23" s="220"/>
      <c r="J23" s="221"/>
      <c r="K23" s="221"/>
      <c r="L23" s="221"/>
      <c r="M23" s="221"/>
      <c r="N23" s="222"/>
    </row>
    <row r="24" spans="1:14" ht="16.5" thickBot="1" x14ac:dyDescent="0.3">
      <c r="A24" s="185" t="str">
        <f>'1'!A24</f>
        <v>Sum lydighet:</v>
      </c>
      <c r="B24" s="186"/>
      <c r="C24" s="186"/>
      <c r="D24" s="186"/>
      <c r="E24" s="186"/>
      <c r="F24" s="7">
        <f>SUM(F14:F23)</f>
        <v>26</v>
      </c>
      <c r="G24" s="82"/>
      <c r="H24" s="72">
        <f>SUM(H14:H23)</f>
        <v>0</v>
      </c>
      <c r="I24" s="164"/>
      <c r="J24" s="165"/>
      <c r="K24" s="165"/>
      <c r="L24" s="165"/>
      <c r="M24" s="165"/>
      <c r="N24" s="166"/>
    </row>
    <row r="25" spans="1:14" ht="18.75" thickBot="1" x14ac:dyDescent="0.3">
      <c r="A25" s="193" t="str">
        <f>'1'!A25</f>
        <v>Sporgruppen:</v>
      </c>
      <c r="B25" s="194"/>
      <c r="C25" s="194"/>
      <c r="D25" s="194"/>
      <c r="E25" s="194"/>
      <c r="F25" s="194"/>
      <c r="G25" s="248"/>
      <c r="H25" s="194"/>
      <c r="I25" s="194"/>
      <c r="J25" s="194"/>
      <c r="K25" s="194"/>
      <c r="L25" s="194"/>
      <c r="M25" s="194"/>
      <c r="N25" s="194"/>
    </row>
    <row r="26" spans="1:14" x14ac:dyDescent="0.2">
      <c r="A26" s="167" t="str">
        <f>'1'!A26</f>
        <v>Øvelser:</v>
      </c>
      <c r="B26" s="168"/>
      <c r="C26" s="168"/>
      <c r="D26" s="168"/>
      <c r="E26" s="168"/>
      <c r="F26" s="48" t="s">
        <v>16</v>
      </c>
      <c r="G26" s="48" t="s">
        <v>17</v>
      </c>
      <c r="H26" s="48" t="s">
        <v>18</v>
      </c>
      <c r="I26" s="246"/>
      <c r="J26" s="192"/>
      <c r="K26" s="192"/>
      <c r="L26" s="192"/>
      <c r="M26" s="192"/>
      <c r="N26" s="247"/>
    </row>
    <row r="27" spans="1:14" ht="14.25" x14ac:dyDescent="0.2">
      <c r="A27" s="5">
        <f>'1'!A27</f>
        <v>11</v>
      </c>
      <c r="B27" s="161" t="str">
        <f>'1'!B27</f>
        <v>Feltsøk</v>
      </c>
      <c r="C27" s="161"/>
      <c r="D27" s="161"/>
      <c r="E27" s="161"/>
      <c r="F27" s="6">
        <v>10</v>
      </c>
      <c r="G27" s="79"/>
      <c r="H27" s="20" t="str">
        <f>IF(G27="","",IF(G27=0,"I.G.",G27*F27))</f>
        <v/>
      </c>
      <c r="I27" s="220"/>
      <c r="J27" s="221"/>
      <c r="K27" s="221"/>
      <c r="L27" s="221"/>
      <c r="M27" s="221"/>
      <c r="N27" s="222"/>
    </row>
    <row r="28" spans="1:14" ht="14.25" x14ac:dyDescent="0.2">
      <c r="A28" s="5">
        <f>'1'!A28</f>
        <v>12</v>
      </c>
      <c r="B28" s="161" t="str">
        <f>'1'!B28</f>
        <v>Sporoppsøk</v>
      </c>
      <c r="C28" s="161"/>
      <c r="D28" s="161"/>
      <c r="E28" s="161"/>
      <c r="F28" s="6">
        <v>5</v>
      </c>
      <c r="G28" s="79"/>
      <c r="H28" s="20" t="str">
        <f>IF(G28="","",IF(G28=0,"I.G.",G28*F28))</f>
        <v/>
      </c>
      <c r="I28" s="189"/>
      <c r="J28" s="190"/>
      <c r="K28" s="190"/>
      <c r="L28" s="190"/>
      <c r="M28" s="190"/>
      <c r="N28" s="191"/>
    </row>
    <row r="29" spans="1:14" ht="14.25" x14ac:dyDescent="0.2">
      <c r="A29" s="5">
        <f>'1'!A29</f>
        <v>13</v>
      </c>
      <c r="B29" s="161" t="str">
        <f>'1'!B29</f>
        <v>Spor</v>
      </c>
      <c r="C29" s="161"/>
      <c r="D29" s="161"/>
      <c r="E29" s="161"/>
      <c r="F29" s="6">
        <v>24</v>
      </c>
      <c r="G29" s="79"/>
      <c r="H29" s="20" t="str">
        <f>IF(G29="","",IF(G29=0,"I.G.",G29*F29))</f>
        <v/>
      </c>
      <c r="I29" s="189"/>
      <c r="J29" s="190"/>
      <c r="K29" s="190"/>
      <c r="L29" s="190"/>
      <c r="M29" s="190"/>
      <c r="N29" s="191"/>
    </row>
    <row r="30" spans="1:14" ht="16.5" thickBot="1" x14ac:dyDescent="0.3">
      <c r="A30" s="185" t="str">
        <f>'1'!A30</f>
        <v>Sum spesialøvelser:</v>
      </c>
      <c r="B30" s="186"/>
      <c r="C30" s="186"/>
      <c r="D30" s="186"/>
      <c r="E30" s="186"/>
      <c r="F30" s="7">
        <f>SUM(F27:F29)</f>
        <v>39</v>
      </c>
      <c r="G30" s="82"/>
      <c r="H30" s="72" t="str">
        <f>IF(AND(H27="",H28="",H29=""),"",SUM(H27:H29))</f>
        <v/>
      </c>
      <c r="I30" s="164"/>
      <c r="J30" s="165"/>
      <c r="K30" s="165"/>
      <c r="L30" s="165"/>
      <c r="M30" s="165"/>
      <c r="N30" s="166"/>
    </row>
    <row r="31" spans="1:14" ht="18.75" thickBot="1" x14ac:dyDescent="0.3">
      <c r="A31" s="193" t="str">
        <f>'1'!A31</f>
        <v>Runderingsgruppen:</v>
      </c>
      <c r="B31" s="194"/>
      <c r="C31" s="194"/>
      <c r="D31" s="194"/>
      <c r="E31" s="194"/>
      <c r="F31" s="194"/>
      <c r="G31" s="248"/>
      <c r="H31" s="194"/>
      <c r="I31" s="194"/>
      <c r="J31" s="194"/>
      <c r="K31" s="194"/>
      <c r="L31" s="194"/>
      <c r="M31" s="194"/>
      <c r="N31" s="194"/>
    </row>
    <row r="32" spans="1:14" x14ac:dyDescent="0.2">
      <c r="A32" s="167" t="str">
        <f>'1'!A32</f>
        <v>Øvelser:</v>
      </c>
      <c r="B32" s="168"/>
      <c r="C32" s="168"/>
      <c r="D32" s="168"/>
      <c r="E32" s="168"/>
      <c r="F32" s="48" t="s">
        <v>16</v>
      </c>
      <c r="G32" s="48" t="s">
        <v>17</v>
      </c>
      <c r="H32" s="48" t="s">
        <v>18</v>
      </c>
      <c r="I32" s="246"/>
      <c r="J32" s="192"/>
      <c r="K32" s="192"/>
      <c r="L32" s="192"/>
      <c r="M32" s="192"/>
      <c r="N32" s="247"/>
    </row>
    <row r="33" spans="1:14" ht="14.25" x14ac:dyDescent="0.2">
      <c r="A33" s="5">
        <f>'1'!A33</f>
        <v>11</v>
      </c>
      <c r="B33" s="161" t="str">
        <f>'1'!B33</f>
        <v>Feltsøk</v>
      </c>
      <c r="C33" s="161"/>
      <c r="D33" s="161"/>
      <c r="E33" s="161"/>
      <c r="F33" s="6">
        <v>10</v>
      </c>
      <c r="G33" s="79"/>
      <c r="H33" s="20" t="str">
        <f>IF(G33="","",IF(G33=0,"I.G.",G33*F33))</f>
        <v/>
      </c>
      <c r="I33" s="220"/>
      <c r="J33" s="221"/>
      <c r="K33" s="221"/>
      <c r="L33" s="221"/>
      <c r="M33" s="221"/>
      <c r="N33" s="222"/>
    </row>
    <row r="34" spans="1:14" ht="14.25" x14ac:dyDescent="0.2">
      <c r="A34" s="5">
        <f>'1'!A34</f>
        <v>12</v>
      </c>
      <c r="B34" s="161" t="str">
        <f>'1'!B34</f>
        <v>Rundering</v>
      </c>
      <c r="C34" s="161"/>
      <c r="D34" s="161"/>
      <c r="E34" s="161"/>
      <c r="F34" s="6">
        <f>'1'!F34</f>
        <v>29</v>
      </c>
      <c r="G34" s="79"/>
      <c r="H34" s="20" t="str">
        <f>IF(G34="","",IF(G34=0,"I.G.",G34*F34))</f>
        <v/>
      </c>
      <c r="I34" s="220"/>
      <c r="J34" s="221"/>
      <c r="K34" s="221"/>
      <c r="L34" s="221"/>
      <c r="M34" s="221"/>
      <c r="N34" s="222"/>
    </row>
    <row r="35" spans="1:14" ht="18.75" customHeight="1" thickBot="1" x14ac:dyDescent="0.3">
      <c r="A35" s="185" t="str">
        <f>'1'!A35</f>
        <v>Sum spesialøvelser:</v>
      </c>
      <c r="B35" s="186"/>
      <c r="C35" s="186"/>
      <c r="D35" s="186"/>
      <c r="E35" s="186"/>
      <c r="F35" s="7">
        <f>SUM(F33:F34)</f>
        <v>39</v>
      </c>
      <c r="G35" s="8"/>
      <c r="H35" s="72" t="str">
        <f>IF(AND(H33="",H34=""),"",SUM(H33:H34))</f>
        <v/>
      </c>
      <c r="I35" s="164"/>
      <c r="J35" s="165" t="s">
        <v>22</v>
      </c>
      <c r="K35" s="165"/>
      <c r="L35" s="165"/>
      <c r="M35" s="165">
        <v>300</v>
      </c>
      <c r="N35" s="166" t="s">
        <v>24</v>
      </c>
    </row>
    <row r="36" spans="1:14" ht="18.75" thickBot="1" x14ac:dyDescent="0.3">
      <c r="A36" s="193" t="str">
        <f>'1'!A36</f>
        <v>Rapportgruppen:</v>
      </c>
      <c r="B36" s="194"/>
      <c r="C36" s="194"/>
      <c r="D36" s="194"/>
      <c r="E36" s="194"/>
      <c r="F36" s="194"/>
      <c r="G36" s="248"/>
      <c r="H36" s="194"/>
      <c r="I36" s="194"/>
      <c r="J36" s="194"/>
      <c r="K36" s="194"/>
      <c r="L36" s="194"/>
      <c r="M36" s="194"/>
      <c r="N36" s="194"/>
    </row>
    <row r="37" spans="1:14" x14ac:dyDescent="0.2">
      <c r="A37" s="183" t="str">
        <f>'1'!A37</f>
        <v>Start kl.:</v>
      </c>
      <c r="B37" s="184">
        <v>0</v>
      </c>
      <c r="C37" s="138" t="str">
        <f>'1'!C37</f>
        <v>Ankomst kl.:</v>
      </c>
      <c r="D37" s="184">
        <v>0</v>
      </c>
      <c r="E37" s="177" t="str">
        <f>'1'!E37:H37</f>
        <v>Anvendt tid:</v>
      </c>
      <c r="F37" s="178"/>
      <c r="G37" s="251"/>
      <c r="H37" s="179"/>
      <c r="I37" s="9"/>
      <c r="J37" s="167" t="str">
        <f>'1'!J37:L37</f>
        <v>Godkjent</v>
      </c>
      <c r="K37" s="192"/>
      <c r="L37" s="192"/>
      <c r="M37" s="68">
        <f>'1'!M37</f>
        <v>325</v>
      </c>
      <c r="N37" s="69" t="str">
        <f>'1'!N37</f>
        <v>poeng</v>
      </c>
    </row>
    <row r="38" spans="1:14" x14ac:dyDescent="0.2">
      <c r="A38" s="57" t="str">
        <f>'1'!A38</f>
        <v>B</v>
      </c>
      <c r="B38" s="80">
        <v>0</v>
      </c>
      <c r="C38" s="10" t="str">
        <f>'1'!C38</f>
        <v>A</v>
      </c>
      <c r="D38" s="80">
        <v>0</v>
      </c>
      <c r="E38" s="155">
        <f>SUM(B38,D38)</f>
        <v>0</v>
      </c>
      <c r="F38" s="156"/>
      <c r="G38" s="156"/>
      <c r="H38" s="157"/>
      <c r="I38" s="9"/>
      <c r="J38" s="139" t="str">
        <f>'1'!J38:L38</f>
        <v>- Derav i spesialøvelsene</v>
      </c>
      <c r="K38" s="253"/>
      <c r="L38" s="253"/>
      <c r="M38" s="60">
        <v>195</v>
      </c>
      <c r="N38" s="61" t="str">
        <f>'1'!N38</f>
        <v>poeng</v>
      </c>
    </row>
    <row r="39" spans="1:14" x14ac:dyDescent="0.2">
      <c r="A39" s="57" t="str">
        <f>'1'!A39</f>
        <v>A</v>
      </c>
      <c r="B39" s="80">
        <v>0</v>
      </c>
      <c r="C39" s="10" t="str">
        <f>'1'!C39</f>
        <v>B</v>
      </c>
      <c r="D39" s="80">
        <v>0</v>
      </c>
      <c r="E39" s="155">
        <f>SUM(B39,D39)</f>
        <v>0</v>
      </c>
      <c r="F39" s="156"/>
      <c r="G39" s="156"/>
      <c r="H39" s="157"/>
      <c r="I39" s="9"/>
      <c r="J39" s="254" t="s">
        <v>72</v>
      </c>
      <c r="K39" s="253"/>
      <c r="L39" s="253"/>
      <c r="M39" s="60">
        <v>130</v>
      </c>
      <c r="N39" s="61" t="str">
        <f>'1'!N39</f>
        <v>poeng</v>
      </c>
    </row>
    <row r="40" spans="1:14" x14ac:dyDescent="0.2">
      <c r="A40" s="57" t="str">
        <f>'1'!A40</f>
        <v>C</v>
      </c>
      <c r="B40" s="80">
        <v>0</v>
      </c>
      <c r="C40" s="10" t="str">
        <f>'1'!C40</f>
        <v>A</v>
      </c>
      <c r="D40" s="80">
        <v>0</v>
      </c>
      <c r="E40" s="155">
        <f>SUM(B40,D40)</f>
        <v>0</v>
      </c>
      <c r="F40" s="156"/>
      <c r="G40" s="156"/>
      <c r="H40" s="157"/>
      <c r="I40" s="9"/>
      <c r="J40" s="260" t="str">
        <f>'1'!J40:L40</f>
        <v>Cert/CACIT</v>
      </c>
      <c r="K40" s="261"/>
      <c r="L40" s="261"/>
      <c r="M40" s="70">
        <v>575</v>
      </c>
      <c r="N40" s="71" t="str">
        <f>'1'!N40</f>
        <v>poeng</v>
      </c>
    </row>
    <row r="41" spans="1:14" x14ac:dyDescent="0.2">
      <c r="A41" s="57" t="str">
        <f>'1'!A41</f>
        <v>A</v>
      </c>
      <c r="B41" s="80">
        <v>0</v>
      </c>
      <c r="C41" s="10" t="str">
        <f>'1'!C41</f>
        <v>D</v>
      </c>
      <c r="D41" s="80">
        <v>0</v>
      </c>
      <c r="E41" s="155">
        <f>SUM(E37:H40)</f>
        <v>0</v>
      </c>
      <c r="F41" s="156"/>
      <c r="G41" s="156"/>
      <c r="H41" s="157"/>
      <c r="I41" s="9"/>
      <c r="J41" s="139" t="str">
        <f>'1'!J41:L41</f>
        <v>- Derav i spesialøvelsene</v>
      </c>
      <c r="K41" s="253"/>
      <c r="L41" s="253"/>
      <c r="M41" s="60">
        <v>312</v>
      </c>
      <c r="N41" s="61" t="str">
        <f>'1'!N41</f>
        <v>poeng</v>
      </c>
    </row>
    <row r="42" spans="1:14" ht="13.5" thickBot="1" x14ac:dyDescent="0.25">
      <c r="A42" s="174" t="str">
        <f>'1'!A42</f>
        <v>Anvendt tid totalt:</v>
      </c>
      <c r="B42" s="258"/>
      <c r="C42" s="175"/>
      <c r="D42" s="259"/>
      <c r="E42" s="229">
        <f>SUM(E38:H41)</f>
        <v>0</v>
      </c>
      <c r="F42" s="170"/>
      <c r="G42" s="170"/>
      <c r="H42" s="230"/>
      <c r="I42" s="19"/>
      <c r="J42" s="143" t="str">
        <f>'1'!J42:L42</f>
        <v>- Derav i lydighetsøvelsene</v>
      </c>
      <c r="K42" s="252"/>
      <c r="L42" s="252"/>
      <c r="M42" s="62">
        <v>208</v>
      </c>
      <c r="N42" s="63" t="str">
        <f>'1'!N42</f>
        <v>poeng</v>
      </c>
    </row>
    <row r="43" spans="1:14" ht="13.5" thickBot="1" x14ac:dyDescent="0.25">
      <c r="A43" s="167" t="str">
        <f>'1'!A43</f>
        <v>Øvelser:</v>
      </c>
      <c r="B43" s="249"/>
      <c r="C43" s="168"/>
      <c r="D43" s="249"/>
      <c r="E43" s="168"/>
      <c r="F43" s="48" t="str">
        <f>'1'!F43</f>
        <v>Koeff.</v>
      </c>
      <c r="G43" s="48" t="str">
        <f>'1'!G43</f>
        <v>Karakter</v>
      </c>
      <c r="H43" s="55" t="str">
        <f>'1'!H43</f>
        <v>Poeng</v>
      </c>
      <c r="I43" s="9"/>
      <c r="J43" s="19"/>
      <c r="K43" s="19"/>
      <c r="L43" s="19"/>
      <c r="M43" s="19"/>
      <c r="N43" s="19"/>
    </row>
    <row r="44" spans="1:14" ht="14.25" x14ac:dyDescent="0.2">
      <c r="A44" s="5">
        <f>'1'!A44</f>
        <v>11</v>
      </c>
      <c r="B44" s="250" t="str">
        <f>'1'!B44</f>
        <v>Feltsøk</v>
      </c>
      <c r="C44" s="161"/>
      <c r="D44" s="250"/>
      <c r="E44" s="161"/>
      <c r="F44" s="6">
        <v>10</v>
      </c>
      <c r="G44" s="79"/>
      <c r="H44" s="21" t="str">
        <f>IF(G44="","",IF(G44=0,"I.G.",G44*F44))</f>
        <v/>
      </c>
      <c r="I44" s="9"/>
      <c r="J44" s="137"/>
      <c r="K44" s="160"/>
      <c r="L44" s="160"/>
      <c r="M44" s="158" t="str">
        <f>'1'!M44:N44</f>
        <v>Poeng</v>
      </c>
      <c r="N44" s="159"/>
    </row>
    <row r="45" spans="1:14" ht="14.25" x14ac:dyDescent="0.2">
      <c r="A45" s="5">
        <f>'1'!A45</f>
        <v>12</v>
      </c>
      <c r="B45" s="161" t="str">
        <f>'1'!B45</f>
        <v>Rapport</v>
      </c>
      <c r="C45" s="161"/>
      <c r="D45" s="161"/>
      <c r="E45" s="161"/>
      <c r="F45" s="6">
        <f>'1'!F45</f>
        <v>29</v>
      </c>
      <c r="G45" s="79"/>
      <c r="H45" s="21" t="str">
        <f>IF(G45="","",IF(G45=0,"I.G.",G45*F45))</f>
        <v/>
      </c>
      <c r="I45" s="9"/>
      <c r="J45" s="139" t="str">
        <f>'1'!J45:L45</f>
        <v>Sum Lydighet</v>
      </c>
      <c r="K45" s="228"/>
      <c r="L45" s="228"/>
      <c r="M45" s="151">
        <f>H24</f>
        <v>0</v>
      </c>
      <c r="N45" s="152"/>
    </row>
    <row r="46" spans="1:14" ht="16.5" thickBot="1" x14ac:dyDescent="0.3">
      <c r="A46" s="185" t="str">
        <f>'1'!A46</f>
        <v>Sum spesialøvelser:</v>
      </c>
      <c r="B46" s="186"/>
      <c r="C46" s="186"/>
      <c r="D46" s="186"/>
      <c r="E46" s="186"/>
      <c r="F46" s="7">
        <f>SUM(F44:F45)</f>
        <v>39</v>
      </c>
      <c r="G46" s="8"/>
      <c r="H46" s="15"/>
      <c r="I46" s="9"/>
      <c r="J46" s="139" t="str">
        <f>'1'!J46:L46</f>
        <v>Sum Spesialøvelser</v>
      </c>
      <c r="K46" s="228"/>
      <c r="L46" s="228"/>
      <c r="M46" s="153" t="str">
        <f>IF(Resultatskj!H4="Rundering",H35,IF(Resultatskj!H4="Spor",H30,IF(Resultatskj!H4="Rapport",H46,"")))</f>
        <v/>
      </c>
      <c r="N46" s="154"/>
    </row>
    <row r="47" spans="1:14" ht="16.5" thickBot="1" x14ac:dyDescent="0.3">
      <c r="A47" s="200"/>
      <c r="B47" s="200"/>
      <c r="C47" s="200"/>
      <c r="D47" s="200"/>
      <c r="E47" s="200"/>
      <c r="F47" s="200"/>
      <c r="G47" s="255"/>
      <c r="H47" s="200"/>
      <c r="I47" s="9"/>
      <c r="J47" s="143" t="str">
        <f>'1'!J47:L47</f>
        <v>Totalpoeng</v>
      </c>
      <c r="K47" s="165"/>
      <c r="L47" s="166"/>
      <c r="M47" s="198">
        <f>SUM(M45:N46)</f>
        <v>0</v>
      </c>
      <c r="N47" s="199"/>
    </row>
    <row r="48" spans="1:14" ht="20.100000000000001" customHeight="1" x14ac:dyDescent="0.2">
      <c r="A48" s="201"/>
      <c r="B48" s="201"/>
      <c r="C48" s="201"/>
      <c r="D48" s="201"/>
      <c r="E48" s="201"/>
      <c r="F48" s="201"/>
      <c r="G48" s="256"/>
      <c r="H48" s="201"/>
      <c r="I48" s="9"/>
      <c r="J48" s="89" t="str">
        <f>'1'!J48</f>
        <v>Ikke godkj.</v>
      </c>
      <c r="K48" s="177" t="str">
        <f>'1'!K48</f>
        <v>Godkj.</v>
      </c>
      <c r="L48" s="257"/>
      <c r="M48" s="4" t="str">
        <f>'1'!M48</f>
        <v>Cert</v>
      </c>
      <c r="N48" s="24" t="str">
        <f>'1'!N48</f>
        <v>Plass</v>
      </c>
    </row>
    <row r="49" spans="1:14" ht="24" thickBot="1" x14ac:dyDescent="0.4">
      <c r="A49" s="202" t="str">
        <f>IF(Resultatskj!C3="","",Resultatskj!C3)</f>
        <v/>
      </c>
      <c r="B49" s="202"/>
      <c r="C49" s="202"/>
      <c r="D49" s="202"/>
      <c r="E49" s="202"/>
      <c r="F49" s="202" t="str">
        <f>IF(Resultatskj!C4="","",Resultatskj!C4)</f>
        <v/>
      </c>
      <c r="G49" s="202"/>
      <c r="H49" s="202"/>
      <c r="I49" s="9"/>
      <c r="J49" s="18" t="str">
        <f>IF(OR(M47&lt;M37,M46&lt;M38,M45&lt;M39,M47=""),"X","")</f>
        <v>X</v>
      </c>
      <c r="K49" s="149" t="str">
        <f>IF(AND(M47&gt;=M37,M46&gt;=M38,M45&gt;M39,J49=""),"X","")</f>
        <v/>
      </c>
      <c r="L49" s="150"/>
      <c r="M49" s="84" t="str">
        <f>IF(AND(M47&gt;=575,M46&gt;=311.99,M45&gt;207.99,J49=""),"X","")</f>
        <v/>
      </c>
      <c r="N49" s="47" t="str">
        <f>Resultatskj!A13</f>
        <v>-</v>
      </c>
    </row>
    <row r="50" spans="1:14" x14ac:dyDescent="0.2">
      <c r="A50" s="237" t="s">
        <v>80</v>
      </c>
      <c r="B50" s="237"/>
      <c r="C50" s="237"/>
      <c r="D50" s="237"/>
      <c r="E50" s="237"/>
      <c r="F50" s="237"/>
      <c r="G50" s="237"/>
      <c r="H50" s="237"/>
      <c r="I50" s="9"/>
      <c r="J50" s="197" t="str">
        <f>Resultatskj!L26</f>
        <v>B.Strand 02.06.2015</v>
      </c>
      <c r="K50" s="197"/>
      <c r="L50" s="197"/>
      <c r="M50" s="197"/>
      <c r="N50" s="197"/>
    </row>
    <row r="51" spans="1:14" x14ac:dyDescent="0.2">
      <c r="A51" s="9"/>
      <c r="B51" s="9"/>
      <c r="C51" s="9"/>
      <c r="D51" s="9"/>
      <c r="E51" s="9"/>
      <c r="F51" s="9"/>
      <c r="G51" s="9"/>
      <c r="H51" s="9"/>
      <c r="I51" s="9"/>
      <c r="J51" s="188"/>
      <c r="K51" s="188"/>
      <c r="L51" s="188"/>
      <c r="M51" s="188"/>
      <c r="N51" s="188"/>
    </row>
    <row r="52" spans="1:14" ht="23.25" x14ac:dyDescent="0.35">
      <c r="J52" s="9"/>
      <c r="K52" s="133"/>
      <c r="L52" s="133"/>
      <c r="M52" s="262" t="str">
        <f>IF(AND(M50&gt;=575,M49&gt;=311.99,M48&gt;207.99,J52=""),"X","")</f>
        <v/>
      </c>
      <c r="N52" s="187"/>
    </row>
  </sheetData>
  <mergeCells count="99">
    <mergeCell ref="M52:N52"/>
    <mergeCell ref="A47:H49"/>
    <mergeCell ref="J51:N51"/>
    <mergeCell ref="J50:N50"/>
    <mergeCell ref="K52:L52"/>
    <mergeCell ref="K48:L48"/>
    <mergeCell ref="K49:L49"/>
    <mergeCell ref="A50:H50"/>
    <mergeCell ref="B45:E45"/>
    <mergeCell ref="A46:E46"/>
    <mergeCell ref="J47:L47"/>
    <mergeCell ref="J45:L45"/>
    <mergeCell ref="M47:N47"/>
    <mergeCell ref="M46:N46"/>
    <mergeCell ref="J46:L46"/>
    <mergeCell ref="M45:N45"/>
    <mergeCell ref="J42:L42"/>
    <mergeCell ref="A42:D42"/>
    <mergeCell ref="E42:H42"/>
    <mergeCell ref="J38:L38"/>
    <mergeCell ref="J40:L40"/>
    <mergeCell ref="J39:L39"/>
    <mergeCell ref="E41:H41"/>
    <mergeCell ref="E40:H40"/>
    <mergeCell ref="J41:L41"/>
    <mergeCell ref="E38:H38"/>
    <mergeCell ref="E39:H39"/>
    <mergeCell ref="A4:B4"/>
    <mergeCell ref="C4:H4"/>
    <mergeCell ref="I4:J4"/>
    <mergeCell ref="K4:N4"/>
    <mergeCell ref="C6:H6"/>
    <mergeCell ref="I6:J6"/>
    <mergeCell ref="K6:N6"/>
    <mergeCell ref="A6:B6"/>
    <mergeCell ref="I35:N35"/>
    <mergeCell ref="I34:N34"/>
    <mergeCell ref="A5:B5"/>
    <mergeCell ref="C5:H5"/>
    <mergeCell ref="I5:J5"/>
    <mergeCell ref="K5:N5"/>
    <mergeCell ref="B18:E18"/>
    <mergeCell ref="I21:N21"/>
    <mergeCell ref="B21:E21"/>
    <mergeCell ref="I18:N18"/>
    <mergeCell ref="B19:E19"/>
    <mergeCell ref="B20:E20"/>
    <mergeCell ref="A25:N25"/>
    <mergeCell ref="A32:E32"/>
    <mergeCell ref="B34:E34"/>
    <mergeCell ref="A35:E35"/>
    <mergeCell ref="I24:N24"/>
    <mergeCell ref="B33:E33"/>
    <mergeCell ref="A31:N31"/>
    <mergeCell ref="I33:N33"/>
    <mergeCell ref="I32:N32"/>
    <mergeCell ref="A26:E26"/>
    <mergeCell ref="I22:N22"/>
    <mergeCell ref="M44:N44"/>
    <mergeCell ref="B44:E44"/>
    <mergeCell ref="E37:H37"/>
    <mergeCell ref="A43:E43"/>
    <mergeCell ref="J44:L44"/>
    <mergeCell ref="C37:D37"/>
    <mergeCell ref="I23:N23"/>
    <mergeCell ref="A36:N36"/>
    <mergeCell ref="A37:B37"/>
    <mergeCell ref="J37:L37"/>
    <mergeCell ref="I26:N26"/>
    <mergeCell ref="I27:N27"/>
    <mergeCell ref="B29:E29"/>
    <mergeCell ref="A30:E30"/>
    <mergeCell ref="I30:N30"/>
    <mergeCell ref="B14:E14"/>
    <mergeCell ref="B15:E15"/>
    <mergeCell ref="B16:E16"/>
    <mergeCell ref="B22:E22"/>
    <mergeCell ref="A13:E13"/>
    <mergeCell ref="F1:N1"/>
    <mergeCell ref="I2:K2"/>
    <mergeCell ref="C2:F2"/>
    <mergeCell ref="A2:B2"/>
    <mergeCell ref="C1:E1"/>
    <mergeCell ref="A3:N3"/>
    <mergeCell ref="I29:N29"/>
    <mergeCell ref="I28:N28"/>
    <mergeCell ref="A12:N12"/>
    <mergeCell ref="B17:E17"/>
    <mergeCell ref="B27:E27"/>
    <mergeCell ref="B28:E28"/>
    <mergeCell ref="I17:N17"/>
    <mergeCell ref="I19:N19"/>
    <mergeCell ref="I20:N20"/>
    <mergeCell ref="B23:E23"/>
    <mergeCell ref="A24:E24"/>
    <mergeCell ref="I13:N13"/>
    <mergeCell ref="I14:N14"/>
    <mergeCell ref="I15:N15"/>
    <mergeCell ref="I16:N16"/>
  </mergeCells>
  <phoneticPr fontId="0" type="noConversion"/>
  <pageMargins left="0.51181102362204722" right="0.51181102362204722" top="0.39370078740157483" bottom="0.51181102362204722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Normal="70" zoomScaleSheetLayoutView="85" workbookViewId="0">
      <selection activeCell="C2" sqref="C2:F2"/>
    </sheetView>
  </sheetViews>
  <sheetFormatPr baseColWidth="10" defaultRowHeight="12.75" x14ac:dyDescent="0.2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 x14ac:dyDescent="0.2">
      <c r="A1" s="90"/>
      <c r="B1" s="90"/>
      <c r="C1" s="238"/>
      <c r="D1" s="238"/>
      <c r="E1" s="238"/>
      <c r="F1" s="203" t="str">
        <f>'1'!F1:P1</f>
        <v>Kl. A - DOMMERPROTOKOLL</v>
      </c>
      <c r="G1" s="203"/>
      <c r="H1" s="203"/>
      <c r="I1" s="203"/>
      <c r="J1" s="203"/>
      <c r="K1" s="203"/>
      <c r="L1" s="203"/>
      <c r="M1" s="203"/>
      <c r="N1" s="203"/>
    </row>
    <row r="2" spans="1:14" ht="26.25" x14ac:dyDescent="0.4">
      <c r="A2" s="140" t="str">
        <f>'1'!A2:B2</f>
        <v>Dato:</v>
      </c>
      <c r="B2" s="180"/>
      <c r="C2" s="207" t="str">
        <f>IF(Resultatskj!L2="","",Resultatskj!L2)</f>
        <v/>
      </c>
      <c r="D2" s="208"/>
      <c r="E2" s="208"/>
      <c r="F2" s="209"/>
      <c r="G2" s="2"/>
      <c r="H2" s="1" t="str">
        <f>'1'!H2</f>
        <v>Gruppe:</v>
      </c>
      <c r="I2" s="204" t="str">
        <f>IF(Resultatskj!H4="","",Resultatskj!H4)</f>
        <v/>
      </c>
      <c r="J2" s="205"/>
      <c r="K2" s="206"/>
      <c r="L2" s="3"/>
      <c r="M2" s="1" t="s">
        <v>78</v>
      </c>
      <c r="N2" s="54" t="str">
        <f>Resultatskj!B14</f>
        <v/>
      </c>
    </row>
    <row r="3" spans="1:14" ht="5.0999999999999996" customHeight="1" thickBot="1" x14ac:dyDescent="0.2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ht="15.75" x14ac:dyDescent="0.25">
      <c r="A4" s="219" t="str">
        <f>'1'!A4:B4</f>
        <v>Arrangør:</v>
      </c>
      <c r="B4" s="216"/>
      <c r="C4" s="226" t="str">
        <f>IF(Resultatskj!$C$2="","",Resultatskj!$C$2)</f>
        <v/>
      </c>
      <c r="D4" s="226"/>
      <c r="E4" s="226"/>
      <c r="F4" s="226"/>
      <c r="G4" s="226"/>
      <c r="H4" s="227"/>
      <c r="I4" s="216" t="str">
        <f>'1'!I4:J4</f>
        <v>Hundens navn:</v>
      </c>
      <c r="J4" s="217"/>
      <c r="K4" s="223"/>
      <c r="L4" s="223"/>
      <c r="M4" s="223"/>
      <c r="N4" s="224"/>
    </row>
    <row r="5" spans="1:14" ht="15.75" x14ac:dyDescent="0.25">
      <c r="A5" s="239" t="str">
        <f>'1'!A5:B5</f>
        <v>Fører:</v>
      </c>
      <c r="B5" s="156"/>
      <c r="C5" s="232"/>
      <c r="D5" s="232"/>
      <c r="E5" s="232"/>
      <c r="F5" s="232"/>
      <c r="G5" s="232"/>
      <c r="H5" s="233"/>
      <c r="I5" s="218" t="str">
        <f>'1'!I5:J5</f>
        <v>Reg.nr.:</v>
      </c>
      <c r="J5" s="156"/>
      <c r="K5" s="232"/>
      <c r="L5" s="232"/>
      <c r="M5" s="232"/>
      <c r="N5" s="242"/>
    </row>
    <row r="6" spans="1:14" ht="16.5" thickBot="1" x14ac:dyDescent="0.3">
      <c r="A6" s="240" t="str">
        <f>'1'!A6:B6</f>
        <v>Klubb:</v>
      </c>
      <c r="B6" s="170"/>
      <c r="C6" s="211"/>
      <c r="D6" s="211"/>
      <c r="E6" s="211"/>
      <c r="F6" s="211"/>
      <c r="G6" s="211"/>
      <c r="H6" s="236"/>
      <c r="I6" s="231" t="str">
        <f>'1'!I6:J6</f>
        <v>Rase:</v>
      </c>
      <c r="J6" s="170"/>
      <c r="K6" s="211"/>
      <c r="L6" s="211"/>
      <c r="M6" s="211"/>
      <c r="N6" s="212"/>
    </row>
    <row r="7" spans="1:14" ht="9.9499999999999993" customHeight="1" thickBot="1" x14ac:dyDescent="0.3">
      <c r="A7" s="73"/>
      <c r="B7" s="74"/>
      <c r="C7" s="75"/>
      <c r="D7" s="75"/>
      <c r="E7" s="75"/>
      <c r="F7" s="75"/>
      <c r="G7" s="75"/>
      <c r="H7" s="75"/>
      <c r="I7" s="73"/>
      <c r="J7" s="74"/>
      <c r="K7" s="75"/>
      <c r="L7" s="75"/>
      <c r="M7" s="75"/>
      <c r="N7" s="75"/>
    </row>
    <row r="8" spans="1:14" ht="3.95" customHeight="1" thickBot="1" x14ac:dyDescent="0.3">
      <c r="A8" s="96"/>
      <c r="B8" s="97"/>
      <c r="C8" s="98"/>
      <c r="D8" s="98"/>
      <c r="E8" s="98"/>
      <c r="F8" s="98"/>
      <c r="G8" s="98"/>
      <c r="H8" s="98"/>
      <c r="I8" s="99"/>
      <c r="J8" s="97"/>
      <c r="K8" s="98"/>
      <c r="L8" s="98"/>
      <c r="M8" s="98"/>
      <c r="N8" s="100"/>
    </row>
    <row r="9" spans="1:14" s="77" customFormat="1" ht="14.25" customHeight="1" thickBot="1" x14ac:dyDescent="0.3">
      <c r="A9" s="101"/>
      <c r="B9" s="86" t="s">
        <v>77</v>
      </c>
      <c r="C9" s="78"/>
      <c r="D9" s="94" t="s">
        <v>74</v>
      </c>
      <c r="E9" s="92"/>
      <c r="F9" s="78"/>
      <c r="G9" s="78"/>
      <c r="H9" s="94" t="s">
        <v>75</v>
      </c>
      <c r="I9" s="92"/>
      <c r="J9" s="76"/>
      <c r="K9" s="94" t="s">
        <v>76</v>
      </c>
      <c r="L9" s="92"/>
      <c r="M9" s="78"/>
      <c r="N9" s="102"/>
    </row>
    <row r="10" spans="1:14" s="77" customFormat="1" ht="3.95" customHeight="1" thickBot="1" x14ac:dyDescent="0.3">
      <c r="A10" s="103"/>
      <c r="B10" s="110"/>
      <c r="C10" s="105"/>
      <c r="D10" s="111"/>
      <c r="E10" s="112"/>
      <c r="F10" s="105"/>
      <c r="G10" s="105"/>
      <c r="H10" s="111"/>
      <c r="I10" s="112"/>
      <c r="J10" s="108"/>
      <c r="K10" s="111"/>
      <c r="L10" s="112"/>
      <c r="M10" s="105"/>
      <c r="N10" s="109"/>
    </row>
    <row r="11" spans="1:14" ht="9.9499999999999993" customHeight="1" x14ac:dyDescent="0.25">
      <c r="A11" s="73"/>
      <c r="B11" s="74"/>
      <c r="C11" s="75"/>
      <c r="D11" s="75"/>
      <c r="E11" s="75"/>
      <c r="F11" s="75"/>
      <c r="G11" s="75"/>
      <c r="H11" s="75"/>
      <c r="I11" s="73"/>
      <c r="J11" s="74"/>
      <c r="K11" s="75"/>
      <c r="L11" s="75"/>
      <c r="M11" s="75"/>
      <c r="N11" s="75"/>
    </row>
    <row r="12" spans="1:14" ht="18.75" thickBot="1" x14ac:dyDescent="0.3">
      <c r="A12" s="193" t="str">
        <f>'1'!A12</f>
        <v>Lydighet: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</row>
    <row r="13" spans="1:14" s="77" customFormat="1" ht="12" x14ac:dyDescent="0.2">
      <c r="A13" s="234" t="str">
        <f>'1'!A13</f>
        <v>Øvelser:</v>
      </c>
      <c r="B13" s="235"/>
      <c r="C13" s="235"/>
      <c r="D13" s="235"/>
      <c r="E13" s="235"/>
      <c r="F13" s="87" t="s">
        <v>16</v>
      </c>
      <c r="G13" s="87" t="s">
        <v>17</v>
      </c>
      <c r="H13" s="87" t="s">
        <v>18</v>
      </c>
      <c r="I13" s="243"/>
      <c r="J13" s="244"/>
      <c r="K13" s="244"/>
      <c r="L13" s="244"/>
      <c r="M13" s="244"/>
      <c r="N13" s="245"/>
    </row>
    <row r="14" spans="1:14" ht="14.25" x14ac:dyDescent="0.2">
      <c r="A14" s="5">
        <f>'1'!A14</f>
        <v>1</v>
      </c>
      <c r="B14" s="161" t="str">
        <f>'1'!B14</f>
        <v>Fri ved foten</v>
      </c>
      <c r="C14" s="161"/>
      <c r="D14" s="161"/>
      <c r="E14" s="161"/>
      <c r="F14" s="6">
        <v>3</v>
      </c>
      <c r="G14" s="79"/>
      <c r="H14" s="20" t="str">
        <f t="shared" ref="H14:H23" si="0">IF(G14="","",IF(G14=0,"I.G.",G14*F14))</f>
        <v/>
      </c>
      <c r="I14" s="220"/>
      <c r="J14" s="221"/>
      <c r="K14" s="221"/>
      <c r="L14" s="221"/>
      <c r="M14" s="221"/>
      <c r="N14" s="222"/>
    </row>
    <row r="15" spans="1:14" ht="14.25" x14ac:dyDescent="0.2">
      <c r="A15" s="5">
        <f>'1'!A15</f>
        <v>2</v>
      </c>
      <c r="B15" s="161" t="str">
        <f>'1'!B15</f>
        <v>Innkalling m/stå og dekk</v>
      </c>
      <c r="C15" s="161"/>
      <c r="D15" s="161"/>
      <c r="E15" s="161"/>
      <c r="F15" s="6">
        <v>3</v>
      </c>
      <c r="G15" s="79"/>
      <c r="H15" s="20" t="str">
        <f t="shared" si="0"/>
        <v/>
      </c>
      <c r="I15" s="220"/>
      <c r="J15" s="221"/>
      <c r="K15" s="221"/>
      <c r="L15" s="221"/>
      <c r="M15" s="221"/>
      <c r="N15" s="222"/>
    </row>
    <row r="16" spans="1:14" ht="14.25" x14ac:dyDescent="0.2">
      <c r="A16" s="5">
        <f>'1'!A16</f>
        <v>3</v>
      </c>
      <c r="B16" s="161" t="str">
        <f>'1'!B16</f>
        <v>Fremadsending</v>
      </c>
      <c r="C16" s="161"/>
      <c r="D16" s="161"/>
      <c r="E16" s="161"/>
      <c r="F16" s="6">
        <v>3</v>
      </c>
      <c r="G16" s="79"/>
      <c r="H16" s="20" t="str">
        <f t="shared" si="0"/>
        <v/>
      </c>
      <c r="I16" s="220"/>
      <c r="J16" s="221"/>
      <c r="K16" s="221"/>
      <c r="L16" s="221"/>
      <c r="M16" s="221"/>
      <c r="N16" s="222"/>
    </row>
    <row r="17" spans="1:14" ht="14.25" x14ac:dyDescent="0.2">
      <c r="A17" s="5">
        <f>'1'!A17</f>
        <v>4</v>
      </c>
      <c r="B17" s="161" t="str">
        <f>'1'!B17</f>
        <v>Kryp</v>
      </c>
      <c r="C17" s="161"/>
      <c r="D17" s="161"/>
      <c r="E17" s="161"/>
      <c r="F17" s="6">
        <v>3</v>
      </c>
      <c r="G17" s="79"/>
      <c r="H17" s="20" t="str">
        <f t="shared" si="0"/>
        <v/>
      </c>
      <c r="I17" s="220"/>
      <c r="J17" s="221"/>
      <c r="K17" s="221"/>
      <c r="L17" s="221"/>
      <c r="M17" s="221"/>
      <c r="N17" s="222"/>
    </row>
    <row r="18" spans="1:14" ht="14.25" x14ac:dyDescent="0.2">
      <c r="A18" s="5">
        <f>'1'!A18</f>
        <v>5</v>
      </c>
      <c r="B18" s="161" t="str">
        <f>'1'!B18</f>
        <v>Hals på kommando</v>
      </c>
      <c r="C18" s="161"/>
      <c r="D18" s="161"/>
      <c r="E18" s="161"/>
      <c r="F18" s="6">
        <v>2</v>
      </c>
      <c r="G18" s="79"/>
      <c r="H18" s="20" t="str">
        <f t="shared" si="0"/>
        <v/>
      </c>
      <c r="I18" s="220"/>
      <c r="J18" s="221"/>
      <c r="K18" s="221"/>
      <c r="L18" s="221"/>
      <c r="M18" s="221"/>
      <c r="N18" s="222"/>
    </row>
    <row r="19" spans="1:14" ht="14.25" x14ac:dyDescent="0.2">
      <c r="A19" s="5">
        <f>'1'!A19</f>
        <v>6</v>
      </c>
      <c r="B19" s="161" t="str">
        <f>'1'!B19</f>
        <v>Apportering metallapport</v>
      </c>
      <c r="C19" s="161"/>
      <c r="D19" s="161"/>
      <c r="E19" s="161"/>
      <c r="F19" s="6">
        <v>3</v>
      </c>
      <c r="G19" s="79"/>
      <c r="H19" s="20" t="str">
        <f t="shared" si="0"/>
        <v/>
      </c>
      <c r="I19" s="220"/>
      <c r="J19" s="221"/>
      <c r="K19" s="221"/>
      <c r="L19" s="221"/>
      <c r="M19" s="221"/>
      <c r="N19" s="222"/>
    </row>
    <row r="20" spans="1:14" ht="14.25" x14ac:dyDescent="0.2">
      <c r="A20" s="5">
        <f>'1'!A20</f>
        <v>7</v>
      </c>
      <c r="B20" s="161" t="str">
        <f>'1'!B20</f>
        <v>Apportering tung gjenstand</v>
      </c>
      <c r="C20" s="161"/>
      <c r="D20" s="161"/>
      <c r="E20" s="161"/>
      <c r="F20" s="6">
        <v>3</v>
      </c>
      <c r="G20" s="79"/>
      <c r="H20" s="20" t="str">
        <f t="shared" si="0"/>
        <v/>
      </c>
      <c r="I20" s="220"/>
      <c r="J20" s="221"/>
      <c r="K20" s="221"/>
      <c r="L20" s="221"/>
      <c r="M20" s="221"/>
      <c r="N20" s="222"/>
    </row>
    <row r="21" spans="1:14" ht="14.25" x14ac:dyDescent="0.2">
      <c r="A21" s="5">
        <f>'1'!A21</f>
        <v>8</v>
      </c>
      <c r="B21" s="161" t="s">
        <v>64</v>
      </c>
      <c r="C21" s="161"/>
      <c r="D21" s="161"/>
      <c r="E21" s="161"/>
      <c r="F21" s="6">
        <v>2</v>
      </c>
      <c r="G21" s="79"/>
      <c r="H21" s="20" t="str">
        <f t="shared" si="0"/>
        <v/>
      </c>
      <c r="I21" s="220"/>
      <c r="J21" s="221"/>
      <c r="K21" s="221"/>
      <c r="L21" s="221"/>
      <c r="M21" s="221"/>
      <c r="N21" s="222"/>
    </row>
    <row r="22" spans="1:14" ht="14.25" x14ac:dyDescent="0.2">
      <c r="A22" s="5">
        <f>'1'!A22</f>
        <v>9</v>
      </c>
      <c r="B22" s="161" t="str">
        <f>'1'!B22</f>
        <v>Stigeklatring</v>
      </c>
      <c r="C22" s="161"/>
      <c r="D22" s="161"/>
      <c r="E22" s="161"/>
      <c r="F22" s="6">
        <v>2</v>
      </c>
      <c r="G22" s="79"/>
      <c r="H22" s="20" t="str">
        <f t="shared" si="0"/>
        <v/>
      </c>
      <c r="I22" s="220"/>
      <c r="J22" s="221"/>
      <c r="K22" s="221"/>
      <c r="L22" s="221"/>
      <c r="M22" s="221"/>
      <c r="N22" s="222"/>
    </row>
    <row r="23" spans="1:14" ht="14.25" x14ac:dyDescent="0.2">
      <c r="A23" s="5">
        <f>'1'!A23</f>
        <v>10</v>
      </c>
      <c r="B23" s="161" t="str">
        <f>'1'!B23</f>
        <v>Fellesdekk</v>
      </c>
      <c r="C23" s="161"/>
      <c r="D23" s="161"/>
      <c r="E23" s="161"/>
      <c r="F23" s="6">
        <v>2</v>
      </c>
      <c r="G23" s="79"/>
      <c r="H23" s="20" t="str">
        <f t="shared" si="0"/>
        <v/>
      </c>
      <c r="I23" s="220"/>
      <c r="J23" s="221"/>
      <c r="K23" s="221"/>
      <c r="L23" s="221"/>
      <c r="M23" s="221"/>
      <c r="N23" s="222"/>
    </row>
    <row r="24" spans="1:14" ht="16.5" thickBot="1" x14ac:dyDescent="0.3">
      <c r="A24" s="185" t="str">
        <f>'1'!A24</f>
        <v>Sum lydighet:</v>
      </c>
      <c r="B24" s="186"/>
      <c r="C24" s="186"/>
      <c r="D24" s="186"/>
      <c r="E24" s="186"/>
      <c r="F24" s="7">
        <f>SUM(F14:F23)</f>
        <v>26</v>
      </c>
      <c r="G24" s="82"/>
      <c r="H24" s="72">
        <f>SUM(H14:H23)</f>
        <v>0</v>
      </c>
      <c r="I24" s="164"/>
      <c r="J24" s="165"/>
      <c r="K24" s="165"/>
      <c r="L24" s="165"/>
      <c r="M24" s="165"/>
      <c r="N24" s="166"/>
    </row>
    <row r="25" spans="1:14" ht="18.75" thickBot="1" x14ac:dyDescent="0.3">
      <c r="A25" s="193" t="str">
        <f>'1'!A25</f>
        <v>Sporgruppen:</v>
      </c>
      <c r="B25" s="194"/>
      <c r="C25" s="194"/>
      <c r="D25" s="194"/>
      <c r="E25" s="194"/>
      <c r="F25" s="194"/>
      <c r="G25" s="248"/>
      <c r="H25" s="194"/>
      <c r="I25" s="194"/>
      <c r="J25" s="194"/>
      <c r="K25" s="194"/>
      <c r="L25" s="194"/>
      <c r="M25" s="194"/>
      <c r="N25" s="194"/>
    </row>
    <row r="26" spans="1:14" x14ac:dyDescent="0.2">
      <c r="A26" s="167" t="str">
        <f>'1'!A26</f>
        <v>Øvelser:</v>
      </c>
      <c r="B26" s="168"/>
      <c r="C26" s="168"/>
      <c r="D26" s="168"/>
      <c r="E26" s="168"/>
      <c r="F26" s="48" t="s">
        <v>16</v>
      </c>
      <c r="G26" s="48" t="s">
        <v>17</v>
      </c>
      <c r="H26" s="48" t="s">
        <v>18</v>
      </c>
      <c r="I26" s="246"/>
      <c r="J26" s="192"/>
      <c r="K26" s="192"/>
      <c r="L26" s="192"/>
      <c r="M26" s="192"/>
      <c r="N26" s="247"/>
    </row>
    <row r="27" spans="1:14" ht="14.25" x14ac:dyDescent="0.2">
      <c r="A27" s="5">
        <f>'1'!A27</f>
        <v>11</v>
      </c>
      <c r="B27" s="161" t="str">
        <f>'1'!B27</f>
        <v>Feltsøk</v>
      </c>
      <c r="C27" s="161"/>
      <c r="D27" s="161"/>
      <c r="E27" s="161"/>
      <c r="F27" s="6">
        <v>10</v>
      </c>
      <c r="G27" s="79"/>
      <c r="H27" s="20" t="str">
        <f>IF(G27="","",IF(G27=0,"I.G.",G27*F27))</f>
        <v/>
      </c>
      <c r="I27" s="220"/>
      <c r="J27" s="221"/>
      <c r="K27" s="221"/>
      <c r="L27" s="221"/>
      <c r="M27" s="221"/>
      <c r="N27" s="222"/>
    </row>
    <row r="28" spans="1:14" ht="14.25" x14ac:dyDescent="0.2">
      <c r="A28" s="5">
        <f>'1'!A28</f>
        <v>12</v>
      </c>
      <c r="B28" s="161" t="str">
        <f>'1'!B28</f>
        <v>Sporoppsøk</v>
      </c>
      <c r="C28" s="161"/>
      <c r="D28" s="161"/>
      <c r="E28" s="161"/>
      <c r="F28" s="6">
        <v>5</v>
      </c>
      <c r="G28" s="79"/>
      <c r="H28" s="20" t="str">
        <f>IF(G28="","",IF(G28=0,"I.G.",G28*F28))</f>
        <v/>
      </c>
      <c r="I28" s="189"/>
      <c r="J28" s="190"/>
      <c r="K28" s="190"/>
      <c r="L28" s="190"/>
      <c r="M28" s="190"/>
      <c r="N28" s="191"/>
    </row>
    <row r="29" spans="1:14" ht="14.25" x14ac:dyDescent="0.2">
      <c r="A29" s="5">
        <f>'1'!A29</f>
        <v>13</v>
      </c>
      <c r="B29" s="161" t="str">
        <f>'1'!B29</f>
        <v>Spor</v>
      </c>
      <c r="C29" s="161"/>
      <c r="D29" s="161"/>
      <c r="E29" s="161"/>
      <c r="F29" s="6">
        <v>24</v>
      </c>
      <c r="G29" s="79"/>
      <c r="H29" s="20" t="str">
        <f>IF(G29="","",IF(G29=0,"I.G.",G29*F29))</f>
        <v/>
      </c>
      <c r="I29" s="189"/>
      <c r="J29" s="190"/>
      <c r="K29" s="190"/>
      <c r="L29" s="190"/>
      <c r="M29" s="190"/>
      <c r="N29" s="191"/>
    </row>
    <row r="30" spans="1:14" ht="16.5" thickBot="1" x14ac:dyDescent="0.3">
      <c r="A30" s="185" t="str">
        <f>'1'!A30</f>
        <v>Sum spesialøvelser:</v>
      </c>
      <c r="B30" s="186"/>
      <c r="C30" s="186"/>
      <c r="D30" s="186"/>
      <c r="E30" s="186"/>
      <c r="F30" s="7">
        <f>SUM(F27:F29)</f>
        <v>39</v>
      </c>
      <c r="G30" s="82"/>
      <c r="H30" s="72" t="str">
        <f>IF(AND(H27="",H28="",H29=""),"",SUM(H27:H29))</f>
        <v/>
      </c>
      <c r="I30" s="164"/>
      <c r="J30" s="165"/>
      <c r="K30" s="165"/>
      <c r="L30" s="165"/>
      <c r="M30" s="165"/>
      <c r="N30" s="166"/>
    </row>
    <row r="31" spans="1:14" ht="18.75" thickBot="1" x14ac:dyDescent="0.3">
      <c r="A31" s="193" t="str">
        <f>'1'!A31</f>
        <v>Runderingsgruppen:</v>
      </c>
      <c r="B31" s="194"/>
      <c r="C31" s="194"/>
      <c r="D31" s="194"/>
      <c r="E31" s="194"/>
      <c r="F31" s="194"/>
      <c r="G31" s="248"/>
      <c r="H31" s="194"/>
      <c r="I31" s="194"/>
      <c r="J31" s="194"/>
      <c r="K31" s="194"/>
      <c r="L31" s="194"/>
      <c r="M31" s="194"/>
      <c r="N31" s="194"/>
    </row>
    <row r="32" spans="1:14" x14ac:dyDescent="0.2">
      <c r="A32" s="167" t="str">
        <f>'1'!A32</f>
        <v>Øvelser:</v>
      </c>
      <c r="B32" s="168"/>
      <c r="C32" s="168"/>
      <c r="D32" s="168"/>
      <c r="E32" s="168"/>
      <c r="F32" s="48" t="s">
        <v>16</v>
      </c>
      <c r="G32" s="48" t="s">
        <v>17</v>
      </c>
      <c r="H32" s="48" t="s">
        <v>18</v>
      </c>
      <c r="I32" s="246"/>
      <c r="J32" s="192"/>
      <c r="K32" s="192"/>
      <c r="L32" s="192"/>
      <c r="M32" s="192"/>
      <c r="N32" s="247"/>
    </row>
    <row r="33" spans="1:14" ht="14.25" x14ac:dyDescent="0.2">
      <c r="A33" s="5">
        <f>'1'!A33</f>
        <v>11</v>
      </c>
      <c r="B33" s="161" t="str">
        <f>'1'!B33</f>
        <v>Feltsøk</v>
      </c>
      <c r="C33" s="161"/>
      <c r="D33" s="161"/>
      <c r="E33" s="161"/>
      <c r="F33" s="6">
        <v>10</v>
      </c>
      <c r="G33" s="79"/>
      <c r="H33" s="20" t="str">
        <f>IF(G33="","",IF(G33=0,"I.G.",G33*F33))</f>
        <v/>
      </c>
      <c r="I33" s="220"/>
      <c r="J33" s="221"/>
      <c r="K33" s="221"/>
      <c r="L33" s="221"/>
      <c r="M33" s="221"/>
      <c r="N33" s="222"/>
    </row>
    <row r="34" spans="1:14" ht="14.25" x14ac:dyDescent="0.2">
      <c r="A34" s="5">
        <f>'1'!A34</f>
        <v>12</v>
      </c>
      <c r="B34" s="161" t="str">
        <f>'1'!B34</f>
        <v>Rundering</v>
      </c>
      <c r="C34" s="161"/>
      <c r="D34" s="161"/>
      <c r="E34" s="161"/>
      <c r="F34" s="6">
        <f>'1'!F34</f>
        <v>29</v>
      </c>
      <c r="G34" s="79"/>
      <c r="H34" s="20" t="str">
        <f>IF(G34="","",IF(G34=0,"I.G.",G34*F34))</f>
        <v/>
      </c>
      <c r="I34" s="220"/>
      <c r="J34" s="221"/>
      <c r="K34" s="221"/>
      <c r="L34" s="221"/>
      <c r="M34" s="221"/>
      <c r="N34" s="222"/>
    </row>
    <row r="35" spans="1:14" ht="18.75" customHeight="1" thickBot="1" x14ac:dyDescent="0.3">
      <c r="A35" s="185" t="str">
        <f>'1'!A35</f>
        <v>Sum spesialøvelser:</v>
      </c>
      <c r="B35" s="186"/>
      <c r="C35" s="186"/>
      <c r="D35" s="186"/>
      <c r="E35" s="186"/>
      <c r="F35" s="7">
        <f>SUM(F33:F34)</f>
        <v>39</v>
      </c>
      <c r="G35" s="8"/>
      <c r="H35" s="72" t="str">
        <f>IF(AND(H33="",H34=""),"",SUM(H33:H34))</f>
        <v/>
      </c>
      <c r="I35" s="164"/>
      <c r="J35" s="165" t="s">
        <v>22</v>
      </c>
      <c r="K35" s="165"/>
      <c r="L35" s="165"/>
      <c r="M35" s="165">
        <v>300</v>
      </c>
      <c r="N35" s="166" t="s">
        <v>24</v>
      </c>
    </row>
    <row r="36" spans="1:14" ht="18.75" thickBot="1" x14ac:dyDescent="0.3">
      <c r="A36" s="193" t="str">
        <f>'1'!A36</f>
        <v>Rapportgruppen:</v>
      </c>
      <c r="B36" s="194"/>
      <c r="C36" s="194"/>
      <c r="D36" s="194"/>
      <c r="E36" s="194"/>
      <c r="F36" s="194"/>
      <c r="G36" s="248"/>
      <c r="H36" s="194"/>
      <c r="I36" s="194"/>
      <c r="J36" s="194"/>
      <c r="K36" s="194"/>
      <c r="L36" s="194"/>
      <c r="M36" s="194"/>
      <c r="N36" s="194"/>
    </row>
    <row r="37" spans="1:14" x14ac:dyDescent="0.2">
      <c r="A37" s="183" t="str">
        <f>'1'!A37</f>
        <v>Start kl.:</v>
      </c>
      <c r="B37" s="184">
        <v>0</v>
      </c>
      <c r="C37" s="138" t="str">
        <f>'1'!C37</f>
        <v>Ankomst kl.:</v>
      </c>
      <c r="D37" s="184">
        <v>0</v>
      </c>
      <c r="E37" s="177" t="str">
        <f>'1'!E37:H37</f>
        <v>Anvendt tid:</v>
      </c>
      <c r="F37" s="178"/>
      <c r="G37" s="251"/>
      <c r="H37" s="179"/>
      <c r="I37" s="9"/>
      <c r="J37" s="167" t="str">
        <f>'1'!J37:L37</f>
        <v>Godkjent</v>
      </c>
      <c r="K37" s="192"/>
      <c r="L37" s="192"/>
      <c r="M37" s="68">
        <f>'1'!M37</f>
        <v>325</v>
      </c>
      <c r="N37" s="69" t="str">
        <f>'1'!N37</f>
        <v>poeng</v>
      </c>
    </row>
    <row r="38" spans="1:14" x14ac:dyDescent="0.2">
      <c r="A38" s="57" t="str">
        <f>'1'!A38</f>
        <v>B</v>
      </c>
      <c r="B38" s="80">
        <v>0</v>
      </c>
      <c r="C38" s="10" t="str">
        <f>'1'!C38</f>
        <v>A</v>
      </c>
      <c r="D38" s="80">
        <v>0</v>
      </c>
      <c r="E38" s="155">
        <f>SUM(B38,D38)</f>
        <v>0</v>
      </c>
      <c r="F38" s="156"/>
      <c r="G38" s="156"/>
      <c r="H38" s="157"/>
      <c r="I38" s="9"/>
      <c r="J38" s="139" t="str">
        <f>'1'!J38:L38</f>
        <v>- Derav i spesialøvelsene</v>
      </c>
      <c r="K38" s="253"/>
      <c r="L38" s="253"/>
      <c r="M38" s="60">
        <v>195</v>
      </c>
      <c r="N38" s="61" t="str">
        <f>'1'!N38</f>
        <v>poeng</v>
      </c>
    </row>
    <row r="39" spans="1:14" x14ac:dyDescent="0.2">
      <c r="A39" s="57" t="str">
        <f>'1'!A39</f>
        <v>A</v>
      </c>
      <c r="B39" s="80">
        <v>0</v>
      </c>
      <c r="C39" s="10" t="str">
        <f>'1'!C39</f>
        <v>B</v>
      </c>
      <c r="D39" s="80">
        <v>0</v>
      </c>
      <c r="E39" s="155">
        <f>SUM(B39,D39)</f>
        <v>0</v>
      </c>
      <c r="F39" s="156"/>
      <c r="G39" s="156"/>
      <c r="H39" s="157"/>
      <c r="I39" s="9"/>
      <c r="J39" s="254" t="s">
        <v>72</v>
      </c>
      <c r="K39" s="253"/>
      <c r="L39" s="253"/>
      <c r="M39" s="60">
        <v>130</v>
      </c>
      <c r="N39" s="61" t="str">
        <f>'1'!N39</f>
        <v>poeng</v>
      </c>
    </row>
    <row r="40" spans="1:14" x14ac:dyDescent="0.2">
      <c r="A40" s="57" t="str">
        <f>'1'!A40</f>
        <v>C</v>
      </c>
      <c r="B40" s="80">
        <v>0</v>
      </c>
      <c r="C40" s="10" t="str">
        <f>'1'!C40</f>
        <v>A</v>
      </c>
      <c r="D40" s="80">
        <v>0</v>
      </c>
      <c r="E40" s="155">
        <f>SUM(B40,D40)</f>
        <v>0</v>
      </c>
      <c r="F40" s="156"/>
      <c r="G40" s="156"/>
      <c r="H40" s="157"/>
      <c r="I40" s="9"/>
      <c r="J40" s="260" t="str">
        <f>'1'!J40:L40</f>
        <v>Cert/CACIT</v>
      </c>
      <c r="K40" s="261"/>
      <c r="L40" s="261"/>
      <c r="M40" s="70">
        <v>575</v>
      </c>
      <c r="N40" s="71" t="str">
        <f>'1'!N40</f>
        <v>poeng</v>
      </c>
    </row>
    <row r="41" spans="1:14" x14ac:dyDescent="0.2">
      <c r="A41" s="57" t="str">
        <f>'1'!A41</f>
        <v>A</v>
      </c>
      <c r="B41" s="80">
        <v>0</v>
      </c>
      <c r="C41" s="10" t="str">
        <f>'1'!C41</f>
        <v>D</v>
      </c>
      <c r="D41" s="80">
        <v>0</v>
      </c>
      <c r="E41" s="155">
        <f>SUM(E37:H40)</f>
        <v>0</v>
      </c>
      <c r="F41" s="156"/>
      <c r="G41" s="156"/>
      <c r="H41" s="157"/>
      <c r="I41" s="9"/>
      <c r="J41" s="139" t="str">
        <f>'1'!J41:L41</f>
        <v>- Derav i spesialøvelsene</v>
      </c>
      <c r="K41" s="253"/>
      <c r="L41" s="253"/>
      <c r="M41" s="60">
        <v>312</v>
      </c>
      <c r="N41" s="61" t="str">
        <f>'1'!N41</f>
        <v>poeng</v>
      </c>
    </row>
    <row r="42" spans="1:14" ht="13.5" thickBot="1" x14ac:dyDescent="0.25">
      <c r="A42" s="174" t="str">
        <f>'1'!A42</f>
        <v>Anvendt tid totalt:</v>
      </c>
      <c r="B42" s="258"/>
      <c r="C42" s="175"/>
      <c r="D42" s="259"/>
      <c r="E42" s="229">
        <f>SUM(E38:H41)</f>
        <v>0</v>
      </c>
      <c r="F42" s="170"/>
      <c r="G42" s="170"/>
      <c r="H42" s="230"/>
      <c r="I42" s="19"/>
      <c r="J42" s="143" t="str">
        <f>'1'!J42:L42</f>
        <v>- Derav i lydighetsøvelsene</v>
      </c>
      <c r="K42" s="252"/>
      <c r="L42" s="252"/>
      <c r="M42" s="62">
        <v>208</v>
      </c>
      <c r="N42" s="63" t="str">
        <f>'1'!N42</f>
        <v>poeng</v>
      </c>
    </row>
    <row r="43" spans="1:14" ht="13.5" thickBot="1" x14ac:dyDescent="0.25">
      <c r="A43" s="167" t="str">
        <f>'1'!A43</f>
        <v>Øvelser:</v>
      </c>
      <c r="B43" s="249"/>
      <c r="C43" s="168"/>
      <c r="D43" s="249"/>
      <c r="E43" s="168"/>
      <c r="F43" s="48" t="str">
        <f>'1'!F43</f>
        <v>Koeff.</v>
      </c>
      <c r="G43" s="48" t="str">
        <f>'1'!G43</f>
        <v>Karakter</v>
      </c>
      <c r="H43" s="55" t="str">
        <f>'1'!H43</f>
        <v>Poeng</v>
      </c>
      <c r="I43" s="9"/>
      <c r="J43" s="19"/>
      <c r="K43" s="19"/>
      <c r="L43" s="19"/>
      <c r="M43" s="19"/>
      <c r="N43" s="19"/>
    </row>
    <row r="44" spans="1:14" ht="14.25" x14ac:dyDescent="0.2">
      <c r="A44" s="5">
        <f>'1'!A44</f>
        <v>11</v>
      </c>
      <c r="B44" s="250" t="str">
        <f>'1'!B44</f>
        <v>Feltsøk</v>
      </c>
      <c r="C44" s="161"/>
      <c r="D44" s="250"/>
      <c r="E44" s="161"/>
      <c r="F44" s="6">
        <v>10</v>
      </c>
      <c r="G44" s="79"/>
      <c r="H44" s="21" t="str">
        <f>IF(G44="","",IF(G44=0,"I.G.",G44*F44))</f>
        <v/>
      </c>
      <c r="I44" s="9"/>
      <c r="J44" s="137"/>
      <c r="K44" s="160"/>
      <c r="L44" s="160"/>
      <c r="M44" s="158" t="str">
        <f>'1'!M44:N44</f>
        <v>Poeng</v>
      </c>
      <c r="N44" s="159"/>
    </row>
    <row r="45" spans="1:14" ht="14.25" x14ac:dyDescent="0.2">
      <c r="A45" s="5">
        <f>'1'!A45</f>
        <v>12</v>
      </c>
      <c r="B45" s="161" t="str">
        <f>'1'!B45</f>
        <v>Rapport</v>
      </c>
      <c r="C45" s="161"/>
      <c r="D45" s="161"/>
      <c r="E45" s="161"/>
      <c r="F45" s="6">
        <f>'1'!F45</f>
        <v>29</v>
      </c>
      <c r="G45" s="79"/>
      <c r="H45" s="21" t="str">
        <f>IF(G45="","",IF(G45=0,"I.G.",G45*F45))</f>
        <v/>
      </c>
      <c r="I45" s="9"/>
      <c r="J45" s="139" t="str">
        <f>'1'!J45:L45</f>
        <v>Sum Lydighet</v>
      </c>
      <c r="K45" s="228"/>
      <c r="L45" s="228"/>
      <c r="M45" s="151">
        <f>H24</f>
        <v>0</v>
      </c>
      <c r="N45" s="152"/>
    </row>
    <row r="46" spans="1:14" ht="16.5" thickBot="1" x14ac:dyDescent="0.3">
      <c r="A46" s="185" t="str">
        <f>'1'!A46</f>
        <v>Sum spesialøvelser:</v>
      </c>
      <c r="B46" s="186"/>
      <c r="C46" s="186"/>
      <c r="D46" s="186"/>
      <c r="E46" s="186"/>
      <c r="F46" s="7">
        <f>SUM(F44:F45)</f>
        <v>39</v>
      </c>
      <c r="G46" s="8"/>
      <c r="H46" s="15"/>
      <c r="I46" s="9"/>
      <c r="J46" s="139" t="str">
        <f>'1'!J46:L46</f>
        <v>Sum Spesialøvelser</v>
      </c>
      <c r="K46" s="228"/>
      <c r="L46" s="228"/>
      <c r="M46" s="153" t="str">
        <f>IF(Resultatskj!H4="Rundering",H35,IF(Resultatskj!H4="Spor",H30,IF(Resultatskj!H4="Rapport",H46,"")))</f>
        <v/>
      </c>
      <c r="N46" s="154"/>
    </row>
    <row r="47" spans="1:14" ht="16.5" thickBot="1" x14ac:dyDescent="0.3">
      <c r="A47" s="200"/>
      <c r="B47" s="200"/>
      <c r="C47" s="200"/>
      <c r="D47" s="200"/>
      <c r="E47" s="200"/>
      <c r="F47" s="200"/>
      <c r="G47" s="255"/>
      <c r="H47" s="200"/>
      <c r="I47" s="9"/>
      <c r="J47" s="143" t="str">
        <f>'1'!J47:L47</f>
        <v>Totalpoeng</v>
      </c>
      <c r="K47" s="165"/>
      <c r="L47" s="166"/>
      <c r="M47" s="198">
        <f>SUM(M45:N46)</f>
        <v>0</v>
      </c>
      <c r="N47" s="199"/>
    </row>
    <row r="48" spans="1:14" ht="20.100000000000001" customHeight="1" x14ac:dyDescent="0.2">
      <c r="A48" s="201"/>
      <c r="B48" s="201"/>
      <c r="C48" s="201"/>
      <c r="D48" s="201"/>
      <c r="E48" s="201"/>
      <c r="F48" s="201"/>
      <c r="G48" s="256"/>
      <c r="H48" s="201"/>
      <c r="I48" s="9"/>
      <c r="J48" s="89" t="str">
        <f>'1'!J48</f>
        <v>Ikke godkj.</v>
      </c>
      <c r="K48" s="177" t="str">
        <f>'1'!K48</f>
        <v>Godkj.</v>
      </c>
      <c r="L48" s="257"/>
      <c r="M48" s="4" t="str">
        <f>'1'!M48</f>
        <v>Cert</v>
      </c>
      <c r="N48" s="24" t="str">
        <f>'1'!N48</f>
        <v>Plass</v>
      </c>
    </row>
    <row r="49" spans="1:14" ht="24" thickBot="1" x14ac:dyDescent="0.4">
      <c r="A49" s="202" t="str">
        <f>IF(Resultatskj!C3="","",Resultatskj!C3)</f>
        <v/>
      </c>
      <c r="B49" s="202"/>
      <c r="C49" s="202"/>
      <c r="D49" s="202"/>
      <c r="E49" s="202"/>
      <c r="F49" s="202" t="str">
        <f>IF(Resultatskj!C4="","",Resultatskj!C4)</f>
        <v/>
      </c>
      <c r="G49" s="202"/>
      <c r="H49" s="202"/>
      <c r="I49" s="9"/>
      <c r="J49" s="18" t="str">
        <f>IF(OR(M47&lt;M37,M46&lt;M38,M45&lt;M39,M47=""),"X","")</f>
        <v>X</v>
      </c>
      <c r="K49" s="149" t="str">
        <f>IF(AND(M47&gt;=M37,M46&gt;=M38,M45&gt;M39,J49=""),"X","")</f>
        <v/>
      </c>
      <c r="L49" s="150"/>
      <c r="M49" s="84" t="str">
        <f>IF(AND(M47&gt;=575,M46&gt;=311.99,M45&gt;207.99,J49=""),"X","")</f>
        <v/>
      </c>
      <c r="N49" s="47" t="str">
        <f>Resultatskj!A14</f>
        <v>-</v>
      </c>
    </row>
    <row r="50" spans="1:14" x14ac:dyDescent="0.2">
      <c r="A50" s="237" t="s">
        <v>80</v>
      </c>
      <c r="B50" s="237"/>
      <c r="C50" s="237"/>
      <c r="D50" s="237"/>
      <c r="E50" s="237"/>
      <c r="F50" s="237"/>
      <c r="G50" s="237"/>
      <c r="H50" s="237"/>
      <c r="I50" s="9"/>
      <c r="J50" s="197" t="str">
        <f>Resultatskj!L26</f>
        <v>B.Strand 02.06.2015</v>
      </c>
      <c r="K50" s="197"/>
      <c r="L50" s="197"/>
      <c r="M50" s="197"/>
      <c r="N50" s="197"/>
    </row>
    <row r="51" spans="1:14" x14ac:dyDescent="0.2">
      <c r="A51" s="9"/>
      <c r="B51" s="9"/>
      <c r="C51" s="9"/>
      <c r="D51" s="9"/>
      <c r="E51" s="9"/>
      <c r="F51" s="9"/>
      <c r="G51" s="9"/>
      <c r="H51" s="9"/>
      <c r="I51" s="9"/>
      <c r="J51" s="188"/>
      <c r="K51" s="188"/>
      <c r="L51" s="188"/>
      <c r="M51" s="188"/>
      <c r="N51" s="188"/>
    </row>
    <row r="52" spans="1:14" ht="23.25" x14ac:dyDescent="0.35">
      <c r="J52" s="9"/>
      <c r="K52" s="133"/>
      <c r="L52" s="133"/>
      <c r="M52" s="262" t="str">
        <f>IF(AND(M50&gt;=575,M49&gt;=311.99,M48&gt;207.99,J52=""),"X","")</f>
        <v/>
      </c>
      <c r="N52" s="187"/>
    </row>
  </sheetData>
  <mergeCells count="99">
    <mergeCell ref="A50:H50"/>
    <mergeCell ref="C1:E1"/>
    <mergeCell ref="M45:N45"/>
    <mergeCell ref="J45:L45"/>
    <mergeCell ref="K52:L52"/>
    <mergeCell ref="K48:L48"/>
    <mergeCell ref="K49:L49"/>
    <mergeCell ref="E37:H37"/>
    <mergeCell ref="J37:L37"/>
    <mergeCell ref="M52:N52"/>
    <mergeCell ref="A47:H49"/>
    <mergeCell ref="J51:N51"/>
    <mergeCell ref="J50:N50"/>
    <mergeCell ref="J39:L39"/>
    <mergeCell ref="B45:E45"/>
    <mergeCell ref="A46:E46"/>
    <mergeCell ref="J47:L47"/>
    <mergeCell ref="M47:N47"/>
    <mergeCell ref="M46:N46"/>
    <mergeCell ref="A43:E43"/>
    <mergeCell ref="J44:L44"/>
    <mergeCell ref="M44:N44"/>
    <mergeCell ref="B44:E44"/>
    <mergeCell ref="A6:B6"/>
    <mergeCell ref="C6:H6"/>
    <mergeCell ref="I6:J6"/>
    <mergeCell ref="K6:N6"/>
    <mergeCell ref="B16:E16"/>
    <mergeCell ref="I16:N16"/>
    <mergeCell ref="B15:E15"/>
    <mergeCell ref="I15:N15"/>
    <mergeCell ref="A13:E13"/>
    <mergeCell ref="I13:N13"/>
    <mergeCell ref="B14:E14"/>
    <mergeCell ref="I14:N14"/>
    <mergeCell ref="A26:E26"/>
    <mergeCell ref="B29:E29"/>
    <mergeCell ref="A30:E30"/>
    <mergeCell ref="B19:E19"/>
    <mergeCell ref="B20:E20"/>
    <mergeCell ref="B27:E27"/>
    <mergeCell ref="B28:E28"/>
    <mergeCell ref="B23:E23"/>
    <mergeCell ref="A24:E24"/>
    <mergeCell ref="J42:L42"/>
    <mergeCell ref="I35:N35"/>
    <mergeCell ref="I30:N30"/>
    <mergeCell ref="A31:N31"/>
    <mergeCell ref="A32:E32"/>
    <mergeCell ref="B34:E34"/>
    <mergeCell ref="A36:N36"/>
    <mergeCell ref="A37:B37"/>
    <mergeCell ref="C37:D37"/>
    <mergeCell ref="A42:D42"/>
    <mergeCell ref="E42:H42"/>
    <mergeCell ref="J38:L38"/>
    <mergeCell ref="E38:H38"/>
    <mergeCell ref="E41:H41"/>
    <mergeCell ref="A35:E35"/>
    <mergeCell ref="A2:B2"/>
    <mergeCell ref="C2:F2"/>
    <mergeCell ref="I2:K2"/>
    <mergeCell ref="A3:N3"/>
    <mergeCell ref="I5:J5"/>
    <mergeCell ref="A5:B5"/>
    <mergeCell ref="C5:H5"/>
    <mergeCell ref="K5:N5"/>
    <mergeCell ref="F1:N1"/>
    <mergeCell ref="I29:N29"/>
    <mergeCell ref="J46:L46"/>
    <mergeCell ref="C4:H4"/>
    <mergeCell ref="E39:H39"/>
    <mergeCell ref="J41:L41"/>
    <mergeCell ref="J40:L40"/>
    <mergeCell ref="E40:H40"/>
    <mergeCell ref="I34:N34"/>
    <mergeCell ref="K4:N4"/>
    <mergeCell ref="I17:N17"/>
    <mergeCell ref="A12:N12"/>
    <mergeCell ref="B17:E17"/>
    <mergeCell ref="A4:B4"/>
    <mergeCell ref="I4:J4"/>
    <mergeCell ref="B18:E18"/>
    <mergeCell ref="I19:N19"/>
    <mergeCell ref="B21:E21"/>
    <mergeCell ref="I18:N18"/>
    <mergeCell ref="I20:N20"/>
    <mergeCell ref="B33:E33"/>
    <mergeCell ref="I26:N26"/>
    <mergeCell ref="I27:N27"/>
    <mergeCell ref="I33:N33"/>
    <mergeCell ref="I28:N28"/>
    <mergeCell ref="I32:N32"/>
    <mergeCell ref="I21:N21"/>
    <mergeCell ref="I23:N23"/>
    <mergeCell ref="I24:N24"/>
    <mergeCell ref="A25:N25"/>
    <mergeCell ref="B22:E22"/>
    <mergeCell ref="I22:N22"/>
  </mergeCells>
  <phoneticPr fontId="0" type="noConversion"/>
  <pageMargins left="0.51181102362204722" right="0.51181102362204722" top="0.39370078740157483" bottom="0.51181102362204722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Normal="70" zoomScaleSheetLayoutView="85" workbookViewId="0">
      <selection activeCell="C2" sqref="C2:D2"/>
    </sheetView>
  </sheetViews>
  <sheetFormatPr baseColWidth="10" defaultRowHeight="12.75" x14ac:dyDescent="0.2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 x14ac:dyDescent="0.2">
      <c r="A1" s="90"/>
      <c r="B1" s="90"/>
      <c r="C1" s="238"/>
      <c r="D1" s="238"/>
      <c r="E1" s="238"/>
      <c r="F1" s="203" t="str">
        <f>'1'!F1:P1</f>
        <v>Kl. A - DOMMERPROTOKOLL</v>
      </c>
      <c r="G1" s="203"/>
      <c r="H1" s="203"/>
      <c r="I1" s="203"/>
      <c r="J1" s="203"/>
      <c r="K1" s="203"/>
      <c r="L1" s="203"/>
      <c r="M1" s="203"/>
      <c r="N1" s="203"/>
    </row>
    <row r="2" spans="1:14" ht="26.25" x14ac:dyDescent="0.4">
      <c r="A2" s="140" t="str">
        <f>'1'!A2:B2</f>
        <v>Dato:</v>
      </c>
      <c r="B2" s="180"/>
      <c r="C2" s="207" t="str">
        <f>IF(Resultatskj!L2="","",Resultatskj!L2)</f>
        <v/>
      </c>
      <c r="D2" s="208"/>
      <c r="E2" s="208"/>
      <c r="F2" s="209"/>
      <c r="G2" s="2"/>
      <c r="H2" s="1" t="str">
        <f>'1'!H2</f>
        <v>Gruppe:</v>
      </c>
      <c r="I2" s="204" t="str">
        <f>IF(Resultatskj!H4="","",Resultatskj!H4)</f>
        <v/>
      </c>
      <c r="J2" s="205"/>
      <c r="K2" s="206"/>
      <c r="L2" s="3"/>
      <c r="M2" s="1" t="s">
        <v>78</v>
      </c>
      <c r="N2" s="54" t="str">
        <f>Resultatskj!B15</f>
        <v/>
      </c>
    </row>
    <row r="3" spans="1:14" ht="5.0999999999999996" customHeight="1" thickBot="1" x14ac:dyDescent="0.2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ht="15.75" x14ac:dyDescent="0.25">
      <c r="A4" s="219" t="str">
        <f>'1'!A4:B4</f>
        <v>Arrangør:</v>
      </c>
      <c r="B4" s="216"/>
      <c r="C4" s="226" t="str">
        <f>IF(Resultatskj!$C$2="","",Resultatskj!$C$2)</f>
        <v/>
      </c>
      <c r="D4" s="226"/>
      <c r="E4" s="226"/>
      <c r="F4" s="226"/>
      <c r="G4" s="226"/>
      <c r="H4" s="227"/>
      <c r="I4" s="216" t="str">
        <f>'1'!I4:J4</f>
        <v>Hundens navn:</v>
      </c>
      <c r="J4" s="217"/>
      <c r="K4" s="223"/>
      <c r="L4" s="223"/>
      <c r="M4" s="223"/>
      <c r="N4" s="224"/>
    </row>
    <row r="5" spans="1:14" ht="15.75" x14ac:dyDescent="0.25">
      <c r="A5" s="239" t="str">
        <f>'1'!A5:B5</f>
        <v>Fører:</v>
      </c>
      <c r="B5" s="156"/>
      <c r="C5" s="232"/>
      <c r="D5" s="232"/>
      <c r="E5" s="232"/>
      <c r="F5" s="232"/>
      <c r="G5" s="232"/>
      <c r="H5" s="233"/>
      <c r="I5" s="218" t="str">
        <f>'1'!I5:J5</f>
        <v>Reg.nr.:</v>
      </c>
      <c r="J5" s="156"/>
      <c r="K5" s="232"/>
      <c r="L5" s="232"/>
      <c r="M5" s="232"/>
      <c r="N5" s="242"/>
    </row>
    <row r="6" spans="1:14" ht="16.5" thickBot="1" x14ac:dyDescent="0.3">
      <c r="A6" s="240" t="str">
        <f>'1'!A6:B6</f>
        <v>Klubb:</v>
      </c>
      <c r="B6" s="170"/>
      <c r="C6" s="211"/>
      <c r="D6" s="211"/>
      <c r="E6" s="211"/>
      <c r="F6" s="211"/>
      <c r="G6" s="211"/>
      <c r="H6" s="236"/>
      <c r="I6" s="231" t="str">
        <f>'1'!I6:J6</f>
        <v>Rase:</v>
      </c>
      <c r="J6" s="170"/>
      <c r="K6" s="211"/>
      <c r="L6" s="211"/>
      <c r="M6" s="211"/>
      <c r="N6" s="212"/>
    </row>
    <row r="7" spans="1:14" ht="9.9499999999999993" customHeight="1" thickBot="1" x14ac:dyDescent="0.3">
      <c r="A7" s="73"/>
      <c r="B7" s="74"/>
      <c r="C7" s="75"/>
      <c r="D7" s="75"/>
      <c r="E7" s="75"/>
      <c r="F7" s="75"/>
      <c r="G7" s="75"/>
      <c r="H7" s="75"/>
      <c r="I7" s="73"/>
      <c r="J7" s="74"/>
      <c r="K7" s="75"/>
      <c r="L7" s="75"/>
      <c r="M7" s="75"/>
      <c r="N7" s="75"/>
    </row>
    <row r="8" spans="1:14" ht="3.95" customHeight="1" thickBot="1" x14ac:dyDescent="0.3">
      <c r="A8" s="96"/>
      <c r="B8" s="97"/>
      <c r="C8" s="98"/>
      <c r="D8" s="98"/>
      <c r="E8" s="98"/>
      <c r="F8" s="98"/>
      <c r="G8" s="98"/>
      <c r="H8" s="98"/>
      <c r="I8" s="99"/>
      <c r="J8" s="97"/>
      <c r="K8" s="98"/>
      <c r="L8" s="98"/>
      <c r="M8" s="98"/>
      <c r="N8" s="100"/>
    </row>
    <row r="9" spans="1:14" s="77" customFormat="1" ht="14.25" customHeight="1" thickBot="1" x14ac:dyDescent="0.3">
      <c r="A9" s="101"/>
      <c r="B9" s="86" t="s">
        <v>77</v>
      </c>
      <c r="C9" s="78"/>
      <c r="D9" s="94" t="s">
        <v>74</v>
      </c>
      <c r="E9" s="92"/>
      <c r="F9" s="78"/>
      <c r="G9" s="78"/>
      <c r="H9" s="94" t="s">
        <v>75</v>
      </c>
      <c r="I9" s="92"/>
      <c r="J9" s="76"/>
      <c r="K9" s="94" t="s">
        <v>76</v>
      </c>
      <c r="L9" s="92"/>
      <c r="M9" s="78"/>
      <c r="N9" s="102"/>
    </row>
    <row r="10" spans="1:14" s="77" customFormat="1" ht="3.95" customHeight="1" thickBot="1" x14ac:dyDescent="0.3">
      <c r="A10" s="103"/>
      <c r="B10" s="110"/>
      <c r="C10" s="105"/>
      <c r="D10" s="111"/>
      <c r="E10" s="112"/>
      <c r="F10" s="105"/>
      <c r="G10" s="105"/>
      <c r="H10" s="111"/>
      <c r="I10" s="112"/>
      <c r="J10" s="108"/>
      <c r="K10" s="111"/>
      <c r="L10" s="112"/>
      <c r="M10" s="105"/>
      <c r="N10" s="109"/>
    </row>
    <row r="11" spans="1:14" ht="9.9499999999999993" customHeight="1" x14ac:dyDescent="0.25">
      <c r="A11" s="73"/>
      <c r="B11" s="74"/>
      <c r="C11" s="75"/>
      <c r="D11" s="75"/>
      <c r="E11" s="75"/>
      <c r="F11" s="75"/>
      <c r="G11" s="75"/>
      <c r="H11" s="75"/>
      <c r="I11" s="73"/>
      <c r="J11" s="74"/>
      <c r="K11" s="75"/>
      <c r="L11" s="75"/>
      <c r="M11" s="75"/>
      <c r="N11" s="75"/>
    </row>
    <row r="12" spans="1:14" ht="18.75" thickBot="1" x14ac:dyDescent="0.3">
      <c r="A12" s="193" t="str">
        <f>'1'!A12</f>
        <v>Lydighet: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</row>
    <row r="13" spans="1:14" s="77" customFormat="1" ht="12" x14ac:dyDescent="0.2">
      <c r="A13" s="234" t="str">
        <f>'1'!A13</f>
        <v>Øvelser:</v>
      </c>
      <c r="B13" s="235"/>
      <c r="C13" s="235"/>
      <c r="D13" s="235"/>
      <c r="E13" s="235"/>
      <c r="F13" s="87" t="s">
        <v>16</v>
      </c>
      <c r="G13" s="87" t="s">
        <v>17</v>
      </c>
      <c r="H13" s="87" t="s">
        <v>18</v>
      </c>
      <c r="I13" s="243"/>
      <c r="J13" s="244"/>
      <c r="K13" s="244"/>
      <c r="L13" s="244"/>
      <c r="M13" s="244"/>
      <c r="N13" s="245"/>
    </row>
    <row r="14" spans="1:14" ht="14.25" x14ac:dyDescent="0.2">
      <c r="A14" s="5">
        <f>'1'!A14</f>
        <v>1</v>
      </c>
      <c r="B14" s="161" t="str">
        <f>'1'!B14</f>
        <v>Fri ved foten</v>
      </c>
      <c r="C14" s="161"/>
      <c r="D14" s="161"/>
      <c r="E14" s="161"/>
      <c r="F14" s="6">
        <v>3</v>
      </c>
      <c r="G14" s="79"/>
      <c r="H14" s="20" t="str">
        <f t="shared" ref="H14:H23" si="0">IF(G14="","",IF(G14=0,"I.G.",G14*F14))</f>
        <v/>
      </c>
      <c r="I14" s="220"/>
      <c r="J14" s="221"/>
      <c r="K14" s="221"/>
      <c r="L14" s="221"/>
      <c r="M14" s="221"/>
      <c r="N14" s="222"/>
    </row>
    <row r="15" spans="1:14" ht="14.25" x14ac:dyDescent="0.2">
      <c r="A15" s="5">
        <f>'1'!A15</f>
        <v>2</v>
      </c>
      <c r="B15" s="161" t="str">
        <f>'1'!B15</f>
        <v>Innkalling m/stå og dekk</v>
      </c>
      <c r="C15" s="161"/>
      <c r="D15" s="161"/>
      <c r="E15" s="161"/>
      <c r="F15" s="6">
        <v>3</v>
      </c>
      <c r="G15" s="79"/>
      <c r="H15" s="20" t="str">
        <f t="shared" si="0"/>
        <v/>
      </c>
      <c r="I15" s="220"/>
      <c r="J15" s="221"/>
      <c r="K15" s="221"/>
      <c r="L15" s="221"/>
      <c r="M15" s="221"/>
      <c r="N15" s="222"/>
    </row>
    <row r="16" spans="1:14" ht="14.25" x14ac:dyDescent="0.2">
      <c r="A16" s="5">
        <f>'1'!A16</f>
        <v>3</v>
      </c>
      <c r="B16" s="161" t="str">
        <f>'1'!B16</f>
        <v>Fremadsending</v>
      </c>
      <c r="C16" s="161"/>
      <c r="D16" s="161"/>
      <c r="E16" s="161"/>
      <c r="F16" s="6">
        <v>3</v>
      </c>
      <c r="G16" s="79"/>
      <c r="H16" s="20" t="str">
        <f t="shared" si="0"/>
        <v/>
      </c>
      <c r="I16" s="220"/>
      <c r="J16" s="221"/>
      <c r="K16" s="221"/>
      <c r="L16" s="221"/>
      <c r="M16" s="221"/>
      <c r="N16" s="222"/>
    </row>
    <row r="17" spans="1:14" ht="14.25" x14ac:dyDescent="0.2">
      <c r="A17" s="5">
        <f>'1'!A17</f>
        <v>4</v>
      </c>
      <c r="B17" s="161" t="str">
        <f>'1'!B17</f>
        <v>Kryp</v>
      </c>
      <c r="C17" s="161"/>
      <c r="D17" s="161"/>
      <c r="E17" s="161"/>
      <c r="F17" s="6">
        <v>3</v>
      </c>
      <c r="G17" s="79"/>
      <c r="H17" s="20" t="str">
        <f t="shared" si="0"/>
        <v/>
      </c>
      <c r="I17" s="220"/>
      <c r="J17" s="221"/>
      <c r="K17" s="221"/>
      <c r="L17" s="221"/>
      <c r="M17" s="221"/>
      <c r="N17" s="222"/>
    </row>
    <row r="18" spans="1:14" ht="14.25" x14ac:dyDescent="0.2">
      <c r="A18" s="5">
        <f>'1'!A18</f>
        <v>5</v>
      </c>
      <c r="B18" s="161" t="str">
        <f>'1'!B18</f>
        <v>Hals på kommando</v>
      </c>
      <c r="C18" s="161"/>
      <c r="D18" s="161"/>
      <c r="E18" s="161"/>
      <c r="F18" s="6">
        <v>2</v>
      </c>
      <c r="G18" s="79"/>
      <c r="H18" s="20" t="str">
        <f t="shared" si="0"/>
        <v/>
      </c>
      <c r="I18" s="220"/>
      <c r="J18" s="221"/>
      <c r="K18" s="221"/>
      <c r="L18" s="221"/>
      <c r="M18" s="221"/>
      <c r="N18" s="222"/>
    </row>
    <row r="19" spans="1:14" ht="14.25" x14ac:dyDescent="0.2">
      <c r="A19" s="5">
        <f>'1'!A19</f>
        <v>6</v>
      </c>
      <c r="B19" s="161" t="str">
        <f>'1'!B19</f>
        <v>Apportering metallapport</v>
      </c>
      <c r="C19" s="161"/>
      <c r="D19" s="161"/>
      <c r="E19" s="161"/>
      <c r="F19" s="6">
        <v>3</v>
      </c>
      <c r="G19" s="79"/>
      <c r="H19" s="20" t="str">
        <f t="shared" si="0"/>
        <v/>
      </c>
      <c r="I19" s="220"/>
      <c r="J19" s="221"/>
      <c r="K19" s="221"/>
      <c r="L19" s="221"/>
      <c r="M19" s="221"/>
      <c r="N19" s="222"/>
    </row>
    <row r="20" spans="1:14" ht="14.25" x14ac:dyDescent="0.2">
      <c r="A20" s="5">
        <f>'1'!A20</f>
        <v>7</v>
      </c>
      <c r="B20" s="161" t="str">
        <f>'1'!B20</f>
        <v>Apportering tung gjenstand</v>
      </c>
      <c r="C20" s="161"/>
      <c r="D20" s="161"/>
      <c r="E20" s="161"/>
      <c r="F20" s="6">
        <v>3</v>
      </c>
      <c r="G20" s="79"/>
      <c r="H20" s="20" t="str">
        <f t="shared" si="0"/>
        <v/>
      </c>
      <c r="I20" s="220"/>
      <c r="J20" s="221"/>
      <c r="K20" s="221"/>
      <c r="L20" s="221"/>
      <c r="M20" s="221"/>
      <c r="N20" s="222"/>
    </row>
    <row r="21" spans="1:14" ht="14.25" x14ac:dyDescent="0.2">
      <c r="A21" s="5">
        <f>'1'!A21</f>
        <v>8</v>
      </c>
      <c r="B21" s="161" t="s">
        <v>64</v>
      </c>
      <c r="C21" s="161"/>
      <c r="D21" s="161"/>
      <c r="E21" s="161"/>
      <c r="F21" s="6">
        <v>2</v>
      </c>
      <c r="G21" s="79"/>
      <c r="H21" s="20" t="str">
        <f t="shared" si="0"/>
        <v/>
      </c>
      <c r="I21" s="220"/>
      <c r="J21" s="221"/>
      <c r="K21" s="221"/>
      <c r="L21" s="221"/>
      <c r="M21" s="221"/>
      <c r="N21" s="222"/>
    </row>
    <row r="22" spans="1:14" ht="14.25" x14ac:dyDescent="0.2">
      <c r="A22" s="5">
        <f>'1'!A22</f>
        <v>9</v>
      </c>
      <c r="B22" s="161" t="str">
        <f>'1'!B22</f>
        <v>Stigeklatring</v>
      </c>
      <c r="C22" s="161"/>
      <c r="D22" s="161"/>
      <c r="E22" s="161"/>
      <c r="F22" s="6">
        <v>2</v>
      </c>
      <c r="G22" s="79"/>
      <c r="H22" s="20" t="str">
        <f t="shared" si="0"/>
        <v/>
      </c>
      <c r="I22" s="220"/>
      <c r="J22" s="221"/>
      <c r="K22" s="221"/>
      <c r="L22" s="221"/>
      <c r="M22" s="221"/>
      <c r="N22" s="222"/>
    </row>
    <row r="23" spans="1:14" ht="14.25" x14ac:dyDescent="0.2">
      <c r="A23" s="5">
        <f>'1'!A23</f>
        <v>10</v>
      </c>
      <c r="B23" s="161" t="str">
        <f>'1'!B23</f>
        <v>Fellesdekk</v>
      </c>
      <c r="C23" s="161"/>
      <c r="D23" s="161"/>
      <c r="E23" s="161"/>
      <c r="F23" s="6">
        <v>2</v>
      </c>
      <c r="G23" s="79"/>
      <c r="H23" s="20" t="str">
        <f t="shared" si="0"/>
        <v/>
      </c>
      <c r="I23" s="220"/>
      <c r="J23" s="221"/>
      <c r="K23" s="221"/>
      <c r="L23" s="221"/>
      <c r="M23" s="221"/>
      <c r="N23" s="222"/>
    </row>
    <row r="24" spans="1:14" ht="16.5" thickBot="1" x14ac:dyDescent="0.3">
      <c r="A24" s="185" t="str">
        <f>'1'!A24</f>
        <v>Sum lydighet:</v>
      </c>
      <c r="B24" s="186"/>
      <c r="C24" s="186"/>
      <c r="D24" s="186"/>
      <c r="E24" s="186"/>
      <c r="F24" s="7">
        <f>SUM(F14:F23)</f>
        <v>26</v>
      </c>
      <c r="G24" s="82"/>
      <c r="H24" s="72">
        <f>SUM(H14:H23)</f>
        <v>0</v>
      </c>
      <c r="I24" s="164"/>
      <c r="J24" s="165"/>
      <c r="K24" s="165"/>
      <c r="L24" s="165"/>
      <c r="M24" s="165"/>
      <c r="N24" s="166"/>
    </row>
    <row r="25" spans="1:14" ht="18.75" thickBot="1" x14ac:dyDescent="0.3">
      <c r="A25" s="193" t="str">
        <f>'1'!A25</f>
        <v>Sporgruppen:</v>
      </c>
      <c r="B25" s="194"/>
      <c r="C25" s="194"/>
      <c r="D25" s="194"/>
      <c r="E25" s="194"/>
      <c r="F25" s="194"/>
      <c r="G25" s="248"/>
      <c r="H25" s="194"/>
      <c r="I25" s="194"/>
      <c r="J25" s="194"/>
      <c r="K25" s="194"/>
      <c r="L25" s="194"/>
      <c r="M25" s="194"/>
      <c r="N25" s="194"/>
    </row>
    <row r="26" spans="1:14" x14ac:dyDescent="0.2">
      <c r="A26" s="167" t="str">
        <f>'1'!A26</f>
        <v>Øvelser:</v>
      </c>
      <c r="B26" s="168"/>
      <c r="C26" s="168"/>
      <c r="D26" s="168"/>
      <c r="E26" s="168"/>
      <c r="F26" s="48" t="s">
        <v>16</v>
      </c>
      <c r="G26" s="48" t="s">
        <v>17</v>
      </c>
      <c r="H26" s="48" t="s">
        <v>18</v>
      </c>
      <c r="I26" s="246"/>
      <c r="J26" s="192"/>
      <c r="K26" s="192"/>
      <c r="L26" s="192"/>
      <c r="M26" s="192"/>
      <c r="N26" s="247"/>
    </row>
    <row r="27" spans="1:14" ht="14.25" x14ac:dyDescent="0.2">
      <c r="A27" s="5">
        <f>'1'!A27</f>
        <v>11</v>
      </c>
      <c r="B27" s="161" t="str">
        <f>'1'!B27</f>
        <v>Feltsøk</v>
      </c>
      <c r="C27" s="161"/>
      <c r="D27" s="161"/>
      <c r="E27" s="161"/>
      <c r="F27" s="6">
        <v>10</v>
      </c>
      <c r="G27" s="79"/>
      <c r="H27" s="20" t="str">
        <f>IF(G27="","",IF(G27=0,"I.G.",G27*F27))</f>
        <v/>
      </c>
      <c r="I27" s="220"/>
      <c r="J27" s="221"/>
      <c r="K27" s="221"/>
      <c r="L27" s="221"/>
      <c r="M27" s="221"/>
      <c r="N27" s="222"/>
    </row>
    <row r="28" spans="1:14" ht="14.25" x14ac:dyDescent="0.2">
      <c r="A28" s="5">
        <f>'1'!A28</f>
        <v>12</v>
      </c>
      <c r="B28" s="161" t="str">
        <f>'1'!B28</f>
        <v>Sporoppsøk</v>
      </c>
      <c r="C28" s="161"/>
      <c r="D28" s="161"/>
      <c r="E28" s="161"/>
      <c r="F28" s="6">
        <v>5</v>
      </c>
      <c r="G28" s="79"/>
      <c r="H28" s="20" t="str">
        <f>IF(G28="","",IF(G28=0,"I.G.",G28*F28))</f>
        <v/>
      </c>
      <c r="I28" s="189"/>
      <c r="J28" s="190"/>
      <c r="K28" s="190"/>
      <c r="L28" s="190"/>
      <c r="M28" s="190"/>
      <c r="N28" s="191"/>
    </row>
    <row r="29" spans="1:14" ht="14.25" x14ac:dyDescent="0.2">
      <c r="A29" s="5">
        <f>'1'!A29</f>
        <v>13</v>
      </c>
      <c r="B29" s="161" t="str">
        <f>'1'!B29</f>
        <v>Spor</v>
      </c>
      <c r="C29" s="161"/>
      <c r="D29" s="161"/>
      <c r="E29" s="161"/>
      <c r="F29" s="6">
        <v>24</v>
      </c>
      <c r="G29" s="79"/>
      <c r="H29" s="20" t="str">
        <f>IF(G29="","",IF(G29=0,"I.G.",G29*F29))</f>
        <v/>
      </c>
      <c r="I29" s="189"/>
      <c r="J29" s="190"/>
      <c r="K29" s="190"/>
      <c r="L29" s="190"/>
      <c r="M29" s="190"/>
      <c r="N29" s="191"/>
    </row>
    <row r="30" spans="1:14" ht="16.5" thickBot="1" x14ac:dyDescent="0.3">
      <c r="A30" s="185" t="str">
        <f>'1'!A30</f>
        <v>Sum spesialøvelser:</v>
      </c>
      <c r="B30" s="186"/>
      <c r="C30" s="186"/>
      <c r="D30" s="186"/>
      <c r="E30" s="186"/>
      <c r="F30" s="7">
        <f>SUM(F27:F29)</f>
        <v>39</v>
      </c>
      <c r="G30" s="82"/>
      <c r="H30" s="72" t="str">
        <f>IF(AND(H27="",H28="",H29=""),"",SUM(H27:H29))</f>
        <v/>
      </c>
      <c r="I30" s="164"/>
      <c r="J30" s="165"/>
      <c r="K30" s="165"/>
      <c r="L30" s="165"/>
      <c r="M30" s="165"/>
      <c r="N30" s="166"/>
    </row>
    <row r="31" spans="1:14" ht="18.75" thickBot="1" x14ac:dyDescent="0.3">
      <c r="A31" s="193" t="str">
        <f>'1'!A31</f>
        <v>Runderingsgruppen:</v>
      </c>
      <c r="B31" s="194"/>
      <c r="C31" s="194"/>
      <c r="D31" s="194"/>
      <c r="E31" s="194"/>
      <c r="F31" s="194"/>
      <c r="G31" s="248"/>
      <c r="H31" s="194"/>
      <c r="I31" s="194"/>
      <c r="J31" s="194"/>
      <c r="K31" s="194"/>
      <c r="L31" s="194"/>
      <c r="M31" s="194"/>
      <c r="N31" s="194"/>
    </row>
    <row r="32" spans="1:14" x14ac:dyDescent="0.2">
      <c r="A32" s="167" t="str">
        <f>'1'!A32</f>
        <v>Øvelser:</v>
      </c>
      <c r="B32" s="168"/>
      <c r="C32" s="168"/>
      <c r="D32" s="168"/>
      <c r="E32" s="168"/>
      <c r="F32" s="48" t="s">
        <v>16</v>
      </c>
      <c r="G32" s="48" t="s">
        <v>17</v>
      </c>
      <c r="H32" s="48" t="s">
        <v>18</v>
      </c>
      <c r="I32" s="246"/>
      <c r="J32" s="192"/>
      <c r="K32" s="192"/>
      <c r="L32" s="192"/>
      <c r="M32" s="192"/>
      <c r="N32" s="247"/>
    </row>
    <row r="33" spans="1:14" ht="14.25" x14ac:dyDescent="0.2">
      <c r="A33" s="5">
        <f>'1'!A33</f>
        <v>11</v>
      </c>
      <c r="B33" s="161" t="str">
        <f>'1'!B33</f>
        <v>Feltsøk</v>
      </c>
      <c r="C33" s="161"/>
      <c r="D33" s="161"/>
      <c r="E33" s="161"/>
      <c r="F33" s="6">
        <v>10</v>
      </c>
      <c r="G33" s="79"/>
      <c r="H33" s="20" t="str">
        <f>IF(G33="","",IF(G33=0,"I.G.",G33*F33))</f>
        <v/>
      </c>
      <c r="I33" s="220"/>
      <c r="J33" s="221"/>
      <c r="K33" s="221"/>
      <c r="L33" s="221"/>
      <c r="M33" s="221"/>
      <c r="N33" s="222"/>
    </row>
    <row r="34" spans="1:14" ht="14.25" x14ac:dyDescent="0.2">
      <c r="A34" s="5">
        <f>'1'!A34</f>
        <v>12</v>
      </c>
      <c r="B34" s="161" t="str">
        <f>'1'!B34</f>
        <v>Rundering</v>
      </c>
      <c r="C34" s="161"/>
      <c r="D34" s="161"/>
      <c r="E34" s="161"/>
      <c r="F34" s="6">
        <f>'1'!F34</f>
        <v>29</v>
      </c>
      <c r="G34" s="79"/>
      <c r="H34" s="20" t="str">
        <f>IF(G34="","",IF(G34=0,"I.G.",G34*F34))</f>
        <v/>
      </c>
      <c r="I34" s="220"/>
      <c r="J34" s="221"/>
      <c r="K34" s="221"/>
      <c r="L34" s="221"/>
      <c r="M34" s="221"/>
      <c r="N34" s="222"/>
    </row>
    <row r="35" spans="1:14" ht="18.75" customHeight="1" thickBot="1" x14ac:dyDescent="0.3">
      <c r="A35" s="185" t="str">
        <f>'1'!A35</f>
        <v>Sum spesialøvelser:</v>
      </c>
      <c r="B35" s="186"/>
      <c r="C35" s="186"/>
      <c r="D35" s="186"/>
      <c r="E35" s="186"/>
      <c r="F35" s="7">
        <f>SUM(F33:F34)</f>
        <v>39</v>
      </c>
      <c r="G35" s="8"/>
      <c r="H35" s="72" t="str">
        <f>IF(AND(H33="",H34=""),"",SUM(H33:H34))</f>
        <v/>
      </c>
      <c r="I35" s="164"/>
      <c r="J35" s="165" t="s">
        <v>22</v>
      </c>
      <c r="K35" s="165"/>
      <c r="L35" s="165"/>
      <c r="M35" s="165">
        <v>300</v>
      </c>
      <c r="N35" s="166" t="s">
        <v>24</v>
      </c>
    </row>
    <row r="36" spans="1:14" ht="18.75" thickBot="1" x14ac:dyDescent="0.3">
      <c r="A36" s="193" t="str">
        <f>'1'!A36</f>
        <v>Rapportgruppen:</v>
      </c>
      <c r="B36" s="194"/>
      <c r="C36" s="194"/>
      <c r="D36" s="194"/>
      <c r="E36" s="194"/>
      <c r="F36" s="194"/>
      <c r="G36" s="248"/>
      <c r="H36" s="194"/>
      <c r="I36" s="194"/>
      <c r="J36" s="194"/>
      <c r="K36" s="194"/>
      <c r="L36" s="194"/>
      <c r="M36" s="194"/>
      <c r="N36" s="194"/>
    </row>
    <row r="37" spans="1:14" x14ac:dyDescent="0.2">
      <c r="A37" s="183" t="str">
        <f>'1'!A37</f>
        <v>Start kl.:</v>
      </c>
      <c r="B37" s="184">
        <v>0</v>
      </c>
      <c r="C37" s="138" t="str">
        <f>'1'!C37</f>
        <v>Ankomst kl.:</v>
      </c>
      <c r="D37" s="184">
        <v>0</v>
      </c>
      <c r="E37" s="177" t="str">
        <f>'1'!E37:H37</f>
        <v>Anvendt tid:</v>
      </c>
      <c r="F37" s="178"/>
      <c r="G37" s="251"/>
      <c r="H37" s="179"/>
      <c r="I37" s="9"/>
      <c r="J37" s="167" t="str">
        <f>'1'!J37:L37</f>
        <v>Godkjent</v>
      </c>
      <c r="K37" s="192"/>
      <c r="L37" s="192"/>
      <c r="M37" s="68">
        <f>'1'!M37</f>
        <v>325</v>
      </c>
      <c r="N37" s="69" t="str">
        <f>'1'!N37</f>
        <v>poeng</v>
      </c>
    </row>
    <row r="38" spans="1:14" x14ac:dyDescent="0.2">
      <c r="A38" s="57" t="str">
        <f>'1'!A38</f>
        <v>B</v>
      </c>
      <c r="B38" s="80">
        <v>0</v>
      </c>
      <c r="C38" s="10" t="str">
        <f>'1'!C38</f>
        <v>A</v>
      </c>
      <c r="D38" s="80">
        <v>0</v>
      </c>
      <c r="E38" s="155">
        <f>SUM(B38,D38)</f>
        <v>0</v>
      </c>
      <c r="F38" s="156"/>
      <c r="G38" s="156"/>
      <c r="H38" s="157"/>
      <c r="I38" s="9"/>
      <c r="J38" s="139" t="str">
        <f>'1'!J38:L38</f>
        <v>- Derav i spesialøvelsene</v>
      </c>
      <c r="K38" s="253"/>
      <c r="L38" s="253"/>
      <c r="M38" s="60">
        <v>195</v>
      </c>
      <c r="N38" s="61" t="str">
        <f>'1'!N38</f>
        <v>poeng</v>
      </c>
    </row>
    <row r="39" spans="1:14" x14ac:dyDescent="0.2">
      <c r="A39" s="57" t="str">
        <f>'1'!A39</f>
        <v>A</v>
      </c>
      <c r="B39" s="80">
        <v>0</v>
      </c>
      <c r="C39" s="10" t="str">
        <f>'1'!C39</f>
        <v>B</v>
      </c>
      <c r="D39" s="80">
        <v>0</v>
      </c>
      <c r="E39" s="155">
        <f>SUM(B39,D39)</f>
        <v>0</v>
      </c>
      <c r="F39" s="156"/>
      <c r="G39" s="156"/>
      <c r="H39" s="157"/>
      <c r="I39" s="9"/>
      <c r="J39" s="254" t="s">
        <v>72</v>
      </c>
      <c r="K39" s="253"/>
      <c r="L39" s="253"/>
      <c r="M39" s="60">
        <v>130</v>
      </c>
      <c r="N39" s="61" t="str">
        <f>'1'!N39</f>
        <v>poeng</v>
      </c>
    </row>
    <row r="40" spans="1:14" x14ac:dyDescent="0.2">
      <c r="A40" s="57" t="str">
        <f>'1'!A40</f>
        <v>C</v>
      </c>
      <c r="B40" s="80">
        <v>0</v>
      </c>
      <c r="C40" s="10" t="str">
        <f>'1'!C40</f>
        <v>A</v>
      </c>
      <c r="D40" s="80">
        <v>0</v>
      </c>
      <c r="E40" s="155">
        <f>SUM(B40,D40)</f>
        <v>0</v>
      </c>
      <c r="F40" s="156"/>
      <c r="G40" s="156"/>
      <c r="H40" s="157"/>
      <c r="I40" s="9"/>
      <c r="J40" s="260" t="str">
        <f>'1'!J40:L40</f>
        <v>Cert/CACIT</v>
      </c>
      <c r="K40" s="261"/>
      <c r="L40" s="261"/>
      <c r="M40" s="70">
        <v>575</v>
      </c>
      <c r="N40" s="71" t="str">
        <f>'1'!N40</f>
        <v>poeng</v>
      </c>
    </row>
    <row r="41" spans="1:14" x14ac:dyDescent="0.2">
      <c r="A41" s="57" t="str">
        <f>'1'!A41</f>
        <v>A</v>
      </c>
      <c r="B41" s="80">
        <v>0</v>
      </c>
      <c r="C41" s="10" t="str">
        <f>'1'!C41</f>
        <v>D</v>
      </c>
      <c r="D41" s="80">
        <v>0</v>
      </c>
      <c r="E41" s="155">
        <f>SUM(E37:H40)</f>
        <v>0</v>
      </c>
      <c r="F41" s="156"/>
      <c r="G41" s="156"/>
      <c r="H41" s="157"/>
      <c r="I41" s="9"/>
      <c r="J41" s="139" t="str">
        <f>'1'!J41:L41</f>
        <v>- Derav i spesialøvelsene</v>
      </c>
      <c r="K41" s="253"/>
      <c r="L41" s="253"/>
      <c r="M41" s="60">
        <v>312</v>
      </c>
      <c r="N41" s="61" t="str">
        <f>'1'!N41</f>
        <v>poeng</v>
      </c>
    </row>
    <row r="42" spans="1:14" ht="13.5" thickBot="1" x14ac:dyDescent="0.25">
      <c r="A42" s="174" t="str">
        <f>'1'!A42</f>
        <v>Anvendt tid totalt:</v>
      </c>
      <c r="B42" s="258"/>
      <c r="C42" s="175"/>
      <c r="D42" s="259"/>
      <c r="E42" s="229">
        <f>SUM(E38:H41)</f>
        <v>0</v>
      </c>
      <c r="F42" s="170"/>
      <c r="G42" s="170"/>
      <c r="H42" s="230"/>
      <c r="I42" s="19"/>
      <c r="J42" s="143" t="str">
        <f>'1'!J42:L42</f>
        <v>- Derav i lydighetsøvelsene</v>
      </c>
      <c r="K42" s="252"/>
      <c r="L42" s="252"/>
      <c r="M42" s="62">
        <v>208</v>
      </c>
      <c r="N42" s="63" t="str">
        <f>'1'!N42</f>
        <v>poeng</v>
      </c>
    </row>
    <row r="43" spans="1:14" ht="13.5" thickBot="1" x14ac:dyDescent="0.25">
      <c r="A43" s="167" t="str">
        <f>'1'!A43</f>
        <v>Øvelser:</v>
      </c>
      <c r="B43" s="249"/>
      <c r="C43" s="168"/>
      <c r="D43" s="249"/>
      <c r="E43" s="168"/>
      <c r="F43" s="48" t="str">
        <f>'1'!F43</f>
        <v>Koeff.</v>
      </c>
      <c r="G43" s="48" t="str">
        <f>'1'!G43</f>
        <v>Karakter</v>
      </c>
      <c r="H43" s="55" t="str">
        <f>'1'!H43</f>
        <v>Poeng</v>
      </c>
      <c r="I43" s="9"/>
      <c r="J43" s="19"/>
      <c r="K43" s="19"/>
      <c r="L43" s="19"/>
      <c r="M43" s="19"/>
      <c r="N43" s="19"/>
    </row>
    <row r="44" spans="1:14" ht="14.25" x14ac:dyDescent="0.2">
      <c r="A44" s="5">
        <f>'1'!A44</f>
        <v>11</v>
      </c>
      <c r="B44" s="250" t="str">
        <f>'1'!B44</f>
        <v>Feltsøk</v>
      </c>
      <c r="C44" s="161"/>
      <c r="D44" s="250"/>
      <c r="E44" s="161"/>
      <c r="F44" s="6">
        <v>10</v>
      </c>
      <c r="G44" s="79"/>
      <c r="H44" s="21" t="str">
        <f>IF(G44="","",IF(G44=0,"I.G.",G44*F44))</f>
        <v/>
      </c>
      <c r="I44" s="9"/>
      <c r="J44" s="137"/>
      <c r="K44" s="160"/>
      <c r="L44" s="160"/>
      <c r="M44" s="158" t="str">
        <f>'1'!M44:N44</f>
        <v>Poeng</v>
      </c>
      <c r="N44" s="159"/>
    </row>
    <row r="45" spans="1:14" ht="14.25" x14ac:dyDescent="0.2">
      <c r="A45" s="5">
        <f>'1'!A45</f>
        <v>12</v>
      </c>
      <c r="B45" s="161" t="str">
        <f>'1'!B45</f>
        <v>Rapport</v>
      </c>
      <c r="C45" s="161"/>
      <c r="D45" s="161"/>
      <c r="E45" s="161"/>
      <c r="F45" s="6">
        <f>'1'!F45</f>
        <v>29</v>
      </c>
      <c r="G45" s="79"/>
      <c r="H45" s="21" t="str">
        <f>IF(G45="","",IF(G45=0,"I.G.",G45*F45))</f>
        <v/>
      </c>
      <c r="I45" s="9"/>
      <c r="J45" s="139" t="str">
        <f>'1'!J45:L45</f>
        <v>Sum Lydighet</v>
      </c>
      <c r="K45" s="228"/>
      <c r="L45" s="228"/>
      <c r="M45" s="151">
        <f>H24</f>
        <v>0</v>
      </c>
      <c r="N45" s="152"/>
    </row>
    <row r="46" spans="1:14" ht="16.5" thickBot="1" x14ac:dyDescent="0.3">
      <c r="A46" s="185" t="str">
        <f>'1'!A46</f>
        <v>Sum spesialøvelser:</v>
      </c>
      <c r="B46" s="186"/>
      <c r="C46" s="186"/>
      <c r="D46" s="186"/>
      <c r="E46" s="186"/>
      <c r="F46" s="7">
        <f>SUM(F44:F45)</f>
        <v>39</v>
      </c>
      <c r="G46" s="8"/>
      <c r="H46" s="15"/>
      <c r="I46" s="9"/>
      <c r="J46" s="139" t="str">
        <f>'1'!J46:L46</f>
        <v>Sum Spesialøvelser</v>
      </c>
      <c r="K46" s="228"/>
      <c r="L46" s="228"/>
      <c r="M46" s="153" t="str">
        <f>IF(Resultatskj!H4="Rundering",H35,IF(Resultatskj!H4="Spor",H30,IF(Resultatskj!H4="Rapport",H46,"")))</f>
        <v/>
      </c>
      <c r="N46" s="154"/>
    </row>
    <row r="47" spans="1:14" ht="16.5" thickBot="1" x14ac:dyDescent="0.3">
      <c r="A47" s="200"/>
      <c r="B47" s="200"/>
      <c r="C47" s="200"/>
      <c r="D47" s="200"/>
      <c r="E47" s="200"/>
      <c r="F47" s="200"/>
      <c r="G47" s="255"/>
      <c r="H47" s="200"/>
      <c r="I47" s="9"/>
      <c r="J47" s="143" t="str">
        <f>'1'!J47:L47</f>
        <v>Totalpoeng</v>
      </c>
      <c r="K47" s="165"/>
      <c r="L47" s="166"/>
      <c r="M47" s="198">
        <f>SUM(M45:N46)</f>
        <v>0</v>
      </c>
      <c r="N47" s="199"/>
    </row>
    <row r="48" spans="1:14" ht="20.100000000000001" customHeight="1" x14ac:dyDescent="0.2">
      <c r="A48" s="201"/>
      <c r="B48" s="201"/>
      <c r="C48" s="201"/>
      <c r="D48" s="201"/>
      <c r="E48" s="201"/>
      <c r="F48" s="201"/>
      <c r="G48" s="256"/>
      <c r="H48" s="201"/>
      <c r="I48" s="9"/>
      <c r="J48" s="89" t="str">
        <f>'1'!J48</f>
        <v>Ikke godkj.</v>
      </c>
      <c r="K48" s="177" t="str">
        <f>'1'!K48</f>
        <v>Godkj.</v>
      </c>
      <c r="L48" s="257"/>
      <c r="M48" s="4" t="str">
        <f>'1'!M48</f>
        <v>Cert</v>
      </c>
      <c r="N48" s="24" t="str">
        <f>'1'!N48</f>
        <v>Plass</v>
      </c>
    </row>
    <row r="49" spans="1:14" ht="24" thickBot="1" x14ac:dyDescent="0.4">
      <c r="A49" s="202" t="str">
        <f>IF(Resultatskj!C3="","",Resultatskj!C3)</f>
        <v/>
      </c>
      <c r="B49" s="202"/>
      <c r="C49" s="202"/>
      <c r="D49" s="202"/>
      <c r="E49" s="202"/>
      <c r="F49" s="202" t="str">
        <f>IF(Resultatskj!C4="","",Resultatskj!C4)</f>
        <v/>
      </c>
      <c r="G49" s="202"/>
      <c r="H49" s="202"/>
      <c r="I49" s="9"/>
      <c r="J49" s="18" t="str">
        <f>IF(OR(M47&lt;M37,M46&lt;M38,M45&lt;M39,M47=""),"X","")</f>
        <v>X</v>
      </c>
      <c r="K49" s="149" t="str">
        <f>IF(AND(M47&gt;=M37,M46&gt;=M38,M45&gt;M39,J49=""),"X","")</f>
        <v/>
      </c>
      <c r="L49" s="150"/>
      <c r="M49" s="84" t="str">
        <f>IF(AND(M47&gt;=575,M46&gt;=311.99,M45&gt;207.99,J49=""),"X","")</f>
        <v/>
      </c>
      <c r="N49" s="47" t="str">
        <f>Resultatskj!A15</f>
        <v>-</v>
      </c>
    </row>
    <row r="50" spans="1:14" x14ac:dyDescent="0.2">
      <c r="A50" s="237" t="s">
        <v>80</v>
      </c>
      <c r="B50" s="237"/>
      <c r="C50" s="237"/>
      <c r="D50" s="237"/>
      <c r="E50" s="237"/>
      <c r="F50" s="237"/>
      <c r="G50" s="237"/>
      <c r="H50" s="237"/>
      <c r="I50" s="9"/>
      <c r="J50" s="197" t="str">
        <f>Resultatskj!L26</f>
        <v>B.Strand 02.06.2015</v>
      </c>
      <c r="K50" s="197"/>
      <c r="L50" s="197"/>
      <c r="M50" s="197"/>
      <c r="N50" s="197"/>
    </row>
    <row r="51" spans="1:14" x14ac:dyDescent="0.2">
      <c r="A51" s="9"/>
      <c r="B51" s="9"/>
      <c r="C51" s="9"/>
      <c r="D51" s="9"/>
      <c r="E51" s="9"/>
      <c r="F51" s="9"/>
      <c r="G51" s="9"/>
      <c r="H51" s="9"/>
      <c r="I51" s="9"/>
      <c r="J51" s="188"/>
      <c r="K51" s="188"/>
      <c r="L51" s="188"/>
      <c r="M51" s="188"/>
      <c r="N51" s="188"/>
    </row>
    <row r="52" spans="1:14" ht="23.25" x14ac:dyDescent="0.35">
      <c r="J52" s="9"/>
      <c r="K52" s="133"/>
      <c r="L52" s="133"/>
      <c r="M52" s="262" t="str">
        <f>IF(AND(M50&gt;=575,M49&gt;=311.99,M48&gt;207.99,J52=""),"X","")</f>
        <v/>
      </c>
      <c r="N52" s="187"/>
    </row>
  </sheetData>
  <mergeCells count="99">
    <mergeCell ref="M52:N52"/>
    <mergeCell ref="A47:H49"/>
    <mergeCell ref="J51:N51"/>
    <mergeCell ref="J50:N50"/>
    <mergeCell ref="K52:L52"/>
    <mergeCell ref="K48:L48"/>
    <mergeCell ref="K49:L49"/>
    <mergeCell ref="A50:H50"/>
    <mergeCell ref="B45:E45"/>
    <mergeCell ref="A46:E46"/>
    <mergeCell ref="J47:L47"/>
    <mergeCell ref="J45:L45"/>
    <mergeCell ref="M47:N47"/>
    <mergeCell ref="M46:N46"/>
    <mergeCell ref="J46:L46"/>
    <mergeCell ref="M45:N45"/>
    <mergeCell ref="J42:L42"/>
    <mergeCell ref="A42:D42"/>
    <mergeCell ref="E42:H42"/>
    <mergeCell ref="J38:L38"/>
    <mergeCell ref="J40:L40"/>
    <mergeCell ref="J39:L39"/>
    <mergeCell ref="E41:H41"/>
    <mergeCell ref="E40:H40"/>
    <mergeCell ref="J41:L41"/>
    <mergeCell ref="E38:H38"/>
    <mergeCell ref="E39:H39"/>
    <mergeCell ref="A4:B4"/>
    <mergeCell ref="C4:H4"/>
    <mergeCell ref="I4:J4"/>
    <mergeCell ref="K4:N4"/>
    <mergeCell ref="C6:H6"/>
    <mergeCell ref="I6:J6"/>
    <mergeCell ref="K6:N6"/>
    <mergeCell ref="A6:B6"/>
    <mergeCell ref="I35:N35"/>
    <mergeCell ref="I34:N34"/>
    <mergeCell ref="A5:B5"/>
    <mergeCell ref="C5:H5"/>
    <mergeCell ref="I5:J5"/>
    <mergeCell ref="K5:N5"/>
    <mergeCell ref="B18:E18"/>
    <mergeCell ref="I21:N21"/>
    <mergeCell ref="B21:E21"/>
    <mergeCell ref="I18:N18"/>
    <mergeCell ref="B19:E19"/>
    <mergeCell ref="B20:E20"/>
    <mergeCell ref="A25:N25"/>
    <mergeCell ref="A32:E32"/>
    <mergeCell ref="B34:E34"/>
    <mergeCell ref="A35:E35"/>
    <mergeCell ref="I24:N24"/>
    <mergeCell ref="B33:E33"/>
    <mergeCell ref="A31:N31"/>
    <mergeCell ref="I33:N33"/>
    <mergeCell ref="I32:N32"/>
    <mergeCell ref="A26:E26"/>
    <mergeCell ref="I22:N22"/>
    <mergeCell ref="M44:N44"/>
    <mergeCell ref="B44:E44"/>
    <mergeCell ref="E37:H37"/>
    <mergeCell ref="A43:E43"/>
    <mergeCell ref="J44:L44"/>
    <mergeCell ref="C37:D37"/>
    <mergeCell ref="I23:N23"/>
    <mergeCell ref="A36:N36"/>
    <mergeCell ref="A37:B37"/>
    <mergeCell ref="J37:L37"/>
    <mergeCell ref="I26:N26"/>
    <mergeCell ref="I27:N27"/>
    <mergeCell ref="B29:E29"/>
    <mergeCell ref="A30:E30"/>
    <mergeCell ref="I30:N30"/>
    <mergeCell ref="B14:E14"/>
    <mergeCell ref="B15:E15"/>
    <mergeCell ref="B16:E16"/>
    <mergeCell ref="B22:E22"/>
    <mergeCell ref="A13:E13"/>
    <mergeCell ref="F1:N1"/>
    <mergeCell ref="I2:K2"/>
    <mergeCell ref="C2:F2"/>
    <mergeCell ref="A2:B2"/>
    <mergeCell ref="C1:E1"/>
    <mergeCell ref="A3:N3"/>
    <mergeCell ref="I29:N29"/>
    <mergeCell ref="I28:N28"/>
    <mergeCell ref="A12:N12"/>
    <mergeCell ref="B17:E17"/>
    <mergeCell ref="B27:E27"/>
    <mergeCell ref="B28:E28"/>
    <mergeCell ref="I17:N17"/>
    <mergeCell ref="I19:N19"/>
    <mergeCell ref="I20:N20"/>
    <mergeCell ref="B23:E23"/>
    <mergeCell ref="A24:E24"/>
    <mergeCell ref="I13:N13"/>
    <mergeCell ref="I14:N14"/>
    <mergeCell ref="I15:N15"/>
    <mergeCell ref="I16:N16"/>
  </mergeCells>
  <phoneticPr fontId="0" type="noConversion"/>
  <pageMargins left="0.51181102362204722" right="0.51181102362204722" top="0.39370078740157483" bottom="0.51181102362204722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16</vt:i4>
      </vt:variant>
    </vt:vector>
  </HeadingPairs>
  <TitlesOfParts>
    <vt:vector size="16" baseType="lpstr">
      <vt:lpstr>Resultatskj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</vt:vector>
  </TitlesOfParts>
  <Company>Mascot Electronic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Hansen;Bjørnar Strand</dc:creator>
  <cp:lastModifiedBy>Bjørnar Strand</cp:lastModifiedBy>
  <cp:lastPrinted>2015-03-02T14:23:24Z</cp:lastPrinted>
  <dcterms:created xsi:type="dcterms:W3CDTF">1999-06-23T05:15:31Z</dcterms:created>
  <dcterms:modified xsi:type="dcterms:W3CDTF">2015-06-02T21:33:43Z</dcterms:modified>
</cp:coreProperties>
</file>