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c16630747c7c5d6/03. NBF/RESULTATSKJEMA og DOMMERPROTOKOLLER/83-25XXX/2025-0506/"/>
    </mc:Choice>
  </mc:AlternateContent>
  <xr:revisionPtr revIDLastSave="279" documentId="13_ncr:1_{EA3E84DB-F196-CF41-BD34-E4C208E1E599}" xr6:coauthVersionLast="47" xr6:coauthVersionMax="47" xr10:uidLastSave="{6A290D53-6A31-46B0-8214-73BF13ECEC08}"/>
  <bookViews>
    <workbookView xWindow="-120" yWindow="-120" windowWidth="38640" windowHeight="21120" tabRatio="766" xr2:uid="{00000000-000D-0000-FFFF-FFFF00000000}"/>
  </bookViews>
  <sheets>
    <sheet name="Registrering" sheetId="20" r:id="rId1"/>
    <sheet name="Resultatskj for signering" sheetId="4" r:id="rId2"/>
    <sheet name="1" sheetId="1" r:id="rId3"/>
    <sheet name="2" sheetId="14" r:id="rId4"/>
    <sheet name="3" sheetId="13" r:id="rId5"/>
    <sheet name="4" sheetId="12" r:id="rId6"/>
    <sheet name="5" sheetId="11" r:id="rId7"/>
    <sheet name="6" sheetId="10" r:id="rId8"/>
    <sheet name="7" sheetId="9" r:id="rId9"/>
    <sheet name="8" sheetId="8" r:id="rId10"/>
    <sheet name="9" sheetId="7" r:id="rId11"/>
    <sheet name="10" sheetId="6" r:id="rId12"/>
    <sheet name="11" sheetId="15" r:id="rId13"/>
    <sheet name="12" sheetId="16" r:id="rId14"/>
    <sheet name="13" sheetId="17" r:id="rId15"/>
    <sheet name="14" sheetId="18" r:id="rId16"/>
    <sheet name="15" sheetId="19" r:id="rId17"/>
    <sheet name="Dommerliste" sheetId="21" r:id="rId18"/>
    <sheet name="Medlemsklubber" sheetId="22" r:id="rId19"/>
    <sheet name="Arrangørklubb" sheetId="24" r:id="rId20"/>
    <sheet name="Raser" sheetId="23" r:id="rId21"/>
    <sheet name="Karakterer" sheetId="25" r:id="rId22"/>
    <sheet name="Revisjon" sheetId="26" r:id="rId23"/>
  </sheets>
  <definedNames>
    <definedName name="_xlnm.Print_Area" localSheetId="2">'1'!$A$1:$N$47</definedName>
    <definedName name="_xlnm.Print_Area" localSheetId="11">'10'!$A$1:$N$47</definedName>
    <definedName name="_xlnm.Print_Area" localSheetId="12">'11'!$A$1:$N$47</definedName>
    <definedName name="_xlnm.Print_Area" localSheetId="13">'12'!$A$1:$N$47</definedName>
    <definedName name="_xlnm.Print_Area" localSheetId="14">'13'!$A$1:$N$47</definedName>
    <definedName name="_xlnm.Print_Area" localSheetId="15">'14'!$A$1:$N$47</definedName>
    <definedName name="_xlnm.Print_Area" localSheetId="16">'15'!$A$1:$N$47</definedName>
    <definedName name="_xlnm.Print_Area" localSheetId="3">'2'!$A$1:$N$47</definedName>
    <definedName name="_xlnm.Print_Area" localSheetId="4">'3'!$A$1:$N$47</definedName>
    <definedName name="_xlnm.Print_Area" localSheetId="5">'4'!$A$1:$N$47</definedName>
    <definedName name="_xlnm.Print_Area" localSheetId="6">'5'!$A$1:$N$47</definedName>
    <definedName name="_xlnm.Print_Area" localSheetId="7">'6'!$A$1:$N$47</definedName>
    <definedName name="_xlnm.Print_Area" localSheetId="8">'7'!$A$1:$N$47</definedName>
    <definedName name="_xlnm.Print_Area" localSheetId="9">'8'!$A$1:$N$47</definedName>
    <definedName name="_xlnm.Print_Area" localSheetId="10">'9'!$A$1:$N$47</definedName>
    <definedName name="_xlnm.Print_Area" localSheetId="1">'Resultatskj for signering'!$A$1:$N$26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1" i="19" l="1"/>
  <c r="H31" i="19"/>
  <c r="H25" i="19"/>
  <c r="H26" i="19"/>
  <c r="H14" i="19"/>
  <c r="H21" i="19" s="1"/>
  <c r="M42" i="19" s="1"/>
  <c r="H15" i="19"/>
  <c r="H16" i="19"/>
  <c r="H17" i="19"/>
  <c r="H18" i="19"/>
  <c r="H19" i="19"/>
  <c r="H20" i="19"/>
  <c r="H40" i="19"/>
  <c r="H30" i="19"/>
  <c r="H24" i="19"/>
  <c r="H42" i="19"/>
  <c r="H13" i="19"/>
  <c r="H41" i="18"/>
  <c r="H31" i="18"/>
  <c r="H25" i="18"/>
  <c r="H26" i="18"/>
  <c r="H14" i="18"/>
  <c r="H15" i="18"/>
  <c r="H16" i="18"/>
  <c r="H17" i="18"/>
  <c r="H18" i="18"/>
  <c r="H19" i="18"/>
  <c r="H20" i="18"/>
  <c r="H40" i="18"/>
  <c r="H30" i="18"/>
  <c r="H24" i="18"/>
  <c r="H13" i="18"/>
  <c r="H41" i="17"/>
  <c r="H31" i="17"/>
  <c r="H25" i="17"/>
  <c r="H26" i="17"/>
  <c r="H14" i="17"/>
  <c r="H15" i="17"/>
  <c r="H16" i="17"/>
  <c r="H17" i="17"/>
  <c r="H21" i="17" s="1"/>
  <c r="M42" i="17" s="1"/>
  <c r="H18" i="17"/>
  <c r="H19" i="17"/>
  <c r="H20" i="17"/>
  <c r="H40" i="17"/>
  <c r="H30" i="17"/>
  <c r="H24" i="17"/>
  <c r="H13" i="17"/>
  <c r="H41" i="16"/>
  <c r="H31" i="16"/>
  <c r="H25" i="16"/>
  <c r="H26" i="16"/>
  <c r="H14" i="16"/>
  <c r="H15" i="16"/>
  <c r="H16" i="16"/>
  <c r="H17" i="16"/>
  <c r="H18" i="16"/>
  <c r="H19" i="16"/>
  <c r="H20" i="16"/>
  <c r="H40" i="16"/>
  <c r="H30" i="16"/>
  <c r="H24" i="16"/>
  <c r="H13" i="16"/>
  <c r="H41" i="15"/>
  <c r="H31" i="15"/>
  <c r="H25" i="15"/>
  <c r="H26" i="15"/>
  <c r="H14" i="15"/>
  <c r="H15" i="15"/>
  <c r="H16" i="15"/>
  <c r="H17" i="15"/>
  <c r="H18" i="15"/>
  <c r="H19" i="15"/>
  <c r="H20" i="15"/>
  <c r="H40" i="15"/>
  <c r="H30" i="15"/>
  <c r="H24" i="15"/>
  <c r="H13" i="15"/>
  <c r="H41" i="6"/>
  <c r="H31" i="6"/>
  <c r="H25" i="6"/>
  <c r="H26" i="6"/>
  <c r="H14" i="6"/>
  <c r="H15" i="6"/>
  <c r="H16" i="6"/>
  <c r="H21" i="6" s="1"/>
  <c r="M42" i="6" s="1"/>
  <c r="H17" i="6"/>
  <c r="H18" i="6"/>
  <c r="H19" i="6"/>
  <c r="H20" i="6"/>
  <c r="H40" i="6"/>
  <c r="H30" i="6"/>
  <c r="H24" i="6"/>
  <c r="H13" i="6"/>
  <c r="H40" i="7"/>
  <c r="H42" i="7" s="1"/>
  <c r="H30" i="7"/>
  <c r="H41" i="8"/>
  <c r="H31" i="8"/>
  <c r="H25" i="8"/>
  <c r="H26" i="8"/>
  <c r="H15" i="8"/>
  <c r="H16" i="8"/>
  <c r="H17" i="8"/>
  <c r="H18" i="8"/>
  <c r="H19" i="8"/>
  <c r="H20" i="8"/>
  <c r="H40" i="8"/>
  <c r="H30" i="8"/>
  <c r="H24" i="8"/>
  <c r="H13" i="8"/>
  <c r="H41" i="9"/>
  <c r="H31" i="9"/>
  <c r="H25" i="9"/>
  <c r="H26" i="9"/>
  <c r="H14" i="9"/>
  <c r="H15" i="9"/>
  <c r="H16" i="9"/>
  <c r="H21" i="9" s="1"/>
  <c r="M42" i="9" s="1"/>
  <c r="H17" i="9"/>
  <c r="H18" i="9"/>
  <c r="H19" i="9"/>
  <c r="H20" i="9"/>
  <c r="H40" i="9"/>
  <c r="H30" i="9"/>
  <c r="H24" i="9"/>
  <c r="H13" i="9"/>
  <c r="H41" i="10"/>
  <c r="H31" i="10"/>
  <c r="H25" i="10"/>
  <c r="H26" i="10"/>
  <c r="H14" i="10"/>
  <c r="H15" i="10"/>
  <c r="H16" i="10"/>
  <c r="H17" i="10"/>
  <c r="H21" i="10" s="1"/>
  <c r="M42" i="10" s="1"/>
  <c r="H18" i="10"/>
  <c r="H19" i="10"/>
  <c r="H20" i="10"/>
  <c r="H40" i="10"/>
  <c r="H30" i="10"/>
  <c r="H24" i="10"/>
  <c r="H13" i="10"/>
  <c r="H41" i="11"/>
  <c r="H31" i="11"/>
  <c r="H25" i="11"/>
  <c r="H26" i="11"/>
  <c r="H14" i="11"/>
  <c r="H15" i="11"/>
  <c r="H16" i="11"/>
  <c r="H17" i="11"/>
  <c r="H18" i="11"/>
  <c r="H19" i="11"/>
  <c r="H20" i="11"/>
  <c r="H40" i="11"/>
  <c r="H30" i="11"/>
  <c r="H24" i="11"/>
  <c r="H13" i="11"/>
  <c r="H41" i="12"/>
  <c r="H31" i="12"/>
  <c r="H25" i="12"/>
  <c r="H26" i="12"/>
  <c r="H14" i="12"/>
  <c r="H15" i="12"/>
  <c r="H21" i="12" s="1"/>
  <c r="M42" i="12" s="1"/>
  <c r="H16" i="12"/>
  <c r="H17" i="12"/>
  <c r="H18" i="12"/>
  <c r="H19" i="12"/>
  <c r="H20" i="12"/>
  <c r="H40" i="12"/>
  <c r="H30" i="12"/>
  <c r="H24" i="12"/>
  <c r="H13" i="12"/>
  <c r="H41" i="13"/>
  <c r="H31" i="13"/>
  <c r="H25" i="13"/>
  <c r="H26" i="13"/>
  <c r="H14" i="13"/>
  <c r="H15" i="13"/>
  <c r="H16" i="13"/>
  <c r="H17" i="13"/>
  <c r="H18" i="13"/>
  <c r="H19" i="13"/>
  <c r="H20" i="13"/>
  <c r="H40" i="13"/>
  <c r="H42" i="13"/>
  <c r="H30" i="13"/>
  <c r="H24" i="13"/>
  <c r="H13" i="13"/>
  <c r="H21" i="13" s="1"/>
  <c r="M42" i="13" s="1"/>
  <c r="H41" i="14"/>
  <c r="H31" i="14"/>
  <c r="H25" i="14"/>
  <c r="H26" i="14"/>
  <c r="H14" i="14"/>
  <c r="H15" i="14"/>
  <c r="H16" i="14"/>
  <c r="H21" i="14" s="1"/>
  <c r="M42" i="14" s="1"/>
  <c r="H17" i="14"/>
  <c r="H18" i="14"/>
  <c r="H19" i="14"/>
  <c r="H20" i="14"/>
  <c r="H40" i="14"/>
  <c r="H30" i="14"/>
  <c r="H24" i="14"/>
  <c r="H13" i="14"/>
  <c r="H41" i="1"/>
  <c r="H31" i="1"/>
  <c r="H25" i="1"/>
  <c r="H26" i="1"/>
  <c r="H27" i="1" s="1"/>
  <c r="H14" i="1"/>
  <c r="H15" i="1"/>
  <c r="H16" i="1"/>
  <c r="H17" i="1"/>
  <c r="H18" i="1"/>
  <c r="H19" i="1"/>
  <c r="H20" i="1"/>
  <c r="H40" i="1"/>
  <c r="H30" i="1"/>
  <c r="H24" i="1"/>
  <c r="H13" i="1"/>
  <c r="C2" i="19"/>
  <c r="C2" i="18"/>
  <c r="C2" i="17"/>
  <c r="C2" i="16"/>
  <c r="C2" i="15"/>
  <c r="C2" i="6"/>
  <c r="C2" i="7"/>
  <c r="C2" i="8"/>
  <c r="C2" i="9"/>
  <c r="C2" i="10"/>
  <c r="C2" i="11"/>
  <c r="C2" i="12"/>
  <c r="C2" i="13"/>
  <c r="C2" i="14"/>
  <c r="C2" i="1"/>
  <c r="W8" i="20"/>
  <c r="C2" i="4"/>
  <c r="G2" i="4"/>
  <c r="I2" i="4"/>
  <c r="M2" i="4"/>
  <c r="C4" i="19"/>
  <c r="C4" i="18"/>
  <c r="C4" i="17"/>
  <c r="C4" i="16"/>
  <c r="C4" i="15"/>
  <c r="C4" i="6"/>
  <c r="C4" i="7"/>
  <c r="C4" i="8"/>
  <c r="C4" i="9"/>
  <c r="C4" i="10"/>
  <c r="C4" i="11"/>
  <c r="C4" i="12"/>
  <c r="C4" i="13"/>
  <c r="C4" i="14"/>
  <c r="C4" i="1"/>
  <c r="A46" i="1"/>
  <c r="C46" i="19"/>
  <c r="A46" i="19"/>
  <c r="C45" i="19"/>
  <c r="C44" i="19"/>
  <c r="C46" i="18"/>
  <c r="A46" i="18"/>
  <c r="C45" i="18"/>
  <c r="C44" i="18"/>
  <c r="C46" i="17"/>
  <c r="A46" i="17"/>
  <c r="C45" i="17"/>
  <c r="C44" i="17"/>
  <c r="C46" i="16"/>
  <c r="A46" i="16"/>
  <c r="C45" i="16"/>
  <c r="C44" i="16"/>
  <c r="C46" i="15"/>
  <c r="A46" i="15"/>
  <c r="C45" i="15"/>
  <c r="C44" i="15"/>
  <c r="C46" i="6"/>
  <c r="A46" i="6"/>
  <c r="C45" i="6"/>
  <c r="C44" i="6"/>
  <c r="C46" i="7"/>
  <c r="A46" i="7"/>
  <c r="C45" i="7"/>
  <c r="C44" i="7"/>
  <c r="C46" i="8"/>
  <c r="A46" i="8"/>
  <c r="C45" i="8"/>
  <c r="C44" i="8"/>
  <c r="C46" i="9"/>
  <c r="A46" i="9"/>
  <c r="C45" i="9"/>
  <c r="C44" i="9"/>
  <c r="C46" i="10"/>
  <c r="A46" i="10"/>
  <c r="C45" i="10"/>
  <c r="C44" i="10"/>
  <c r="C46" i="11"/>
  <c r="A46" i="11"/>
  <c r="C45" i="11"/>
  <c r="C44" i="11"/>
  <c r="C46" i="12"/>
  <c r="A46" i="12"/>
  <c r="C45" i="12"/>
  <c r="C44" i="12"/>
  <c r="C46" i="13"/>
  <c r="A46" i="13"/>
  <c r="C45" i="13"/>
  <c r="C44" i="13"/>
  <c r="C46" i="14"/>
  <c r="A46" i="14"/>
  <c r="C45" i="14"/>
  <c r="C44" i="14"/>
  <c r="C45" i="1"/>
  <c r="C44" i="1"/>
  <c r="C46" i="1"/>
  <c r="D1" i="20"/>
  <c r="E1" i="20"/>
  <c r="G41" i="19"/>
  <c r="G40" i="19"/>
  <c r="G31" i="19"/>
  <c r="G30" i="19"/>
  <c r="G26" i="19"/>
  <c r="G25" i="19"/>
  <c r="G24" i="19"/>
  <c r="G41" i="18"/>
  <c r="G40" i="18"/>
  <c r="G31" i="18"/>
  <c r="G30" i="18"/>
  <c r="G26" i="18"/>
  <c r="G25" i="18"/>
  <c r="G24" i="18"/>
  <c r="G41" i="17"/>
  <c r="G40" i="17"/>
  <c r="G31" i="17"/>
  <c r="G30" i="17"/>
  <c r="G26" i="17"/>
  <c r="G25" i="17"/>
  <c r="G24" i="17"/>
  <c r="G41" i="16"/>
  <c r="G40" i="16"/>
  <c r="G31" i="16"/>
  <c r="G30" i="16"/>
  <c r="G26" i="16"/>
  <c r="G25" i="16"/>
  <c r="G24" i="16"/>
  <c r="G41" i="15"/>
  <c r="G40" i="15"/>
  <c r="G31" i="15"/>
  <c r="G30" i="15"/>
  <c r="G26" i="15"/>
  <c r="G25" i="15"/>
  <c r="G24" i="15"/>
  <c r="G41" i="6"/>
  <c r="G40" i="6"/>
  <c r="G31" i="6"/>
  <c r="G30" i="6"/>
  <c r="G26" i="6"/>
  <c r="G25" i="6"/>
  <c r="G24" i="6"/>
  <c r="G41" i="7"/>
  <c r="H41" i="7" s="1"/>
  <c r="G40" i="7"/>
  <c r="G31" i="7"/>
  <c r="H31" i="7" s="1"/>
  <c r="G30" i="7"/>
  <c r="G26" i="7"/>
  <c r="H26" i="7" s="1"/>
  <c r="G25" i="7"/>
  <c r="H25" i="7" s="1"/>
  <c r="G24" i="7"/>
  <c r="H24" i="7" s="1"/>
  <c r="G41" i="8"/>
  <c r="G40" i="8"/>
  <c r="G31" i="8"/>
  <c r="G30" i="8"/>
  <c r="G26" i="8"/>
  <c r="G25" i="8"/>
  <c r="G24" i="8"/>
  <c r="G41" i="9"/>
  <c r="G40" i="9"/>
  <c r="G31" i="9"/>
  <c r="G30" i="9"/>
  <c r="G26" i="9"/>
  <c r="G25" i="9"/>
  <c r="G24" i="9"/>
  <c r="G41" i="10"/>
  <c r="G40" i="10"/>
  <c r="G31" i="10"/>
  <c r="G30" i="10"/>
  <c r="G26" i="10"/>
  <c r="G25" i="10"/>
  <c r="G24" i="10"/>
  <c r="G41" i="11"/>
  <c r="G40" i="11"/>
  <c r="G31" i="11"/>
  <c r="G30" i="11"/>
  <c r="G26" i="11"/>
  <c r="G25" i="11"/>
  <c r="G24" i="11"/>
  <c r="G41" i="12"/>
  <c r="G40" i="12"/>
  <c r="G31" i="12"/>
  <c r="G30" i="12"/>
  <c r="G26" i="12"/>
  <c r="G25" i="12"/>
  <c r="G24" i="12"/>
  <c r="G41" i="13"/>
  <c r="G40" i="13"/>
  <c r="G31" i="13"/>
  <c r="G30" i="13"/>
  <c r="G26" i="13"/>
  <c r="G25" i="13"/>
  <c r="G24" i="13"/>
  <c r="G41" i="14"/>
  <c r="G40" i="14"/>
  <c r="G31" i="14"/>
  <c r="G30" i="14"/>
  <c r="G26" i="14"/>
  <c r="G25" i="14"/>
  <c r="G24" i="14"/>
  <c r="G41" i="1"/>
  <c r="G40" i="1"/>
  <c r="G31" i="1"/>
  <c r="G30" i="1"/>
  <c r="G26" i="1"/>
  <c r="G25" i="1"/>
  <c r="G24" i="1"/>
  <c r="I3" i="4"/>
  <c r="G13" i="19"/>
  <c r="G14" i="19"/>
  <c r="G15" i="19"/>
  <c r="G16" i="19"/>
  <c r="G17" i="19"/>
  <c r="G18" i="19"/>
  <c r="G19" i="19"/>
  <c r="G20" i="19"/>
  <c r="F42" i="19"/>
  <c r="E35" i="19"/>
  <c r="E36" i="19"/>
  <c r="E37" i="19"/>
  <c r="E38" i="19"/>
  <c r="H32" i="19"/>
  <c r="F32" i="19"/>
  <c r="A29" i="19"/>
  <c r="H27" i="19"/>
  <c r="F27" i="19"/>
  <c r="G13" i="18"/>
  <c r="G14" i="18"/>
  <c r="G15" i="18"/>
  <c r="G16" i="18"/>
  <c r="G17" i="18"/>
  <c r="G18" i="18"/>
  <c r="G19" i="18"/>
  <c r="G20" i="18"/>
  <c r="H42" i="18"/>
  <c r="F42" i="18"/>
  <c r="E35" i="18"/>
  <c r="E36" i="18"/>
  <c r="E37" i="18"/>
  <c r="E38" i="18"/>
  <c r="H32" i="18"/>
  <c r="F32" i="18"/>
  <c r="A29" i="18"/>
  <c r="H27" i="18"/>
  <c r="F27" i="18"/>
  <c r="G13" i="17"/>
  <c r="G14" i="17"/>
  <c r="G15" i="17"/>
  <c r="G16" i="17"/>
  <c r="G17" i="17"/>
  <c r="G18" i="17"/>
  <c r="G19" i="17"/>
  <c r="G20" i="17"/>
  <c r="H42" i="17"/>
  <c r="F42" i="17"/>
  <c r="E35" i="17"/>
  <c r="E36" i="17"/>
  <c r="E37" i="17"/>
  <c r="E38" i="17"/>
  <c r="H32" i="17"/>
  <c r="F32" i="17"/>
  <c r="A29" i="17"/>
  <c r="H27" i="17"/>
  <c r="F27" i="17"/>
  <c r="G13" i="16"/>
  <c r="G14" i="16"/>
  <c r="G15" i="16"/>
  <c r="G16" i="16"/>
  <c r="G17" i="16"/>
  <c r="G18" i="16"/>
  <c r="G19" i="16"/>
  <c r="G20" i="16"/>
  <c r="H21" i="16"/>
  <c r="M42" i="16" s="1"/>
  <c r="H19" i="4" s="1"/>
  <c r="H42" i="16"/>
  <c r="F42" i="16"/>
  <c r="E35" i="16"/>
  <c r="E36" i="16"/>
  <c r="E37" i="16"/>
  <c r="E38" i="16"/>
  <c r="H32" i="16"/>
  <c r="F32" i="16"/>
  <c r="A29" i="16"/>
  <c r="H27" i="16"/>
  <c r="F27" i="16"/>
  <c r="G13" i="15"/>
  <c r="G14" i="15"/>
  <c r="G15" i="15"/>
  <c r="G16" i="15"/>
  <c r="G17" i="15"/>
  <c r="G18" i="15"/>
  <c r="G19" i="15"/>
  <c r="G20" i="15"/>
  <c r="H42" i="15"/>
  <c r="F42" i="15"/>
  <c r="E35" i="15"/>
  <c r="E36" i="15"/>
  <c r="E37" i="15"/>
  <c r="E38" i="15"/>
  <c r="H32" i="15"/>
  <c r="F32" i="15"/>
  <c r="A29" i="15"/>
  <c r="H27" i="15"/>
  <c r="F27" i="15"/>
  <c r="G13" i="6"/>
  <c r="G14" i="6"/>
  <c r="G15" i="6"/>
  <c r="G16" i="6"/>
  <c r="G17" i="6"/>
  <c r="G18" i="6"/>
  <c r="G19" i="6"/>
  <c r="G20" i="6"/>
  <c r="H42" i="6"/>
  <c r="F42" i="6"/>
  <c r="E35" i="6"/>
  <c r="E36" i="6"/>
  <c r="E37" i="6"/>
  <c r="E38" i="6"/>
  <c r="H32" i="6"/>
  <c r="F32" i="6"/>
  <c r="A29" i="6"/>
  <c r="H27" i="6"/>
  <c r="F27" i="6"/>
  <c r="G13" i="7"/>
  <c r="H13" i="7" s="1"/>
  <c r="G14" i="7"/>
  <c r="H14" i="7" s="1"/>
  <c r="G15" i="7"/>
  <c r="H15" i="7" s="1"/>
  <c r="G16" i="7"/>
  <c r="H16" i="7" s="1"/>
  <c r="G17" i="7"/>
  <c r="H17" i="7" s="1"/>
  <c r="G18" i="7"/>
  <c r="H18" i="7" s="1"/>
  <c r="G19" i="7"/>
  <c r="H19" i="7" s="1"/>
  <c r="G20" i="7"/>
  <c r="H20" i="7" s="1"/>
  <c r="F42" i="7"/>
  <c r="E35" i="7"/>
  <c r="E38" i="7" s="1"/>
  <c r="E36" i="7"/>
  <c r="E37" i="7"/>
  <c r="F32" i="7"/>
  <c r="A29" i="7"/>
  <c r="F27" i="7"/>
  <c r="G13" i="8"/>
  <c r="G14" i="8"/>
  <c r="H14" i="8" s="1"/>
  <c r="G15" i="8"/>
  <c r="G16" i="8"/>
  <c r="G17" i="8"/>
  <c r="G18" i="8"/>
  <c r="G19" i="8"/>
  <c r="G20" i="8"/>
  <c r="H42" i="8"/>
  <c r="F42" i="8"/>
  <c r="E35" i="8"/>
  <c r="E36" i="8"/>
  <c r="E37" i="8"/>
  <c r="E38" i="8"/>
  <c r="H32" i="8"/>
  <c r="F32" i="8"/>
  <c r="A29" i="8"/>
  <c r="H27" i="8"/>
  <c r="F27" i="8"/>
  <c r="G13" i="9"/>
  <c r="G14" i="9"/>
  <c r="G15" i="9"/>
  <c r="G16" i="9"/>
  <c r="G17" i="9"/>
  <c r="G18" i="9"/>
  <c r="G19" i="9"/>
  <c r="G20" i="9"/>
  <c r="H42" i="9"/>
  <c r="F42" i="9"/>
  <c r="E35" i="9"/>
  <c r="E36" i="9"/>
  <c r="E37" i="9"/>
  <c r="E38" i="9"/>
  <c r="H32" i="9"/>
  <c r="F32" i="9"/>
  <c r="A29" i="9"/>
  <c r="H27" i="9"/>
  <c r="F27" i="9"/>
  <c r="G13" i="10"/>
  <c r="G14" i="10"/>
  <c r="G15" i="10"/>
  <c r="G16" i="10"/>
  <c r="G17" i="10"/>
  <c r="G18" i="10"/>
  <c r="G19" i="10"/>
  <c r="G20" i="10"/>
  <c r="H42" i="10"/>
  <c r="F42" i="10"/>
  <c r="E35" i="10"/>
  <c r="E36" i="10"/>
  <c r="E37" i="10"/>
  <c r="E38" i="10"/>
  <c r="H32" i="10"/>
  <c r="F32" i="10"/>
  <c r="A29" i="10"/>
  <c r="H27" i="10"/>
  <c r="F27" i="10"/>
  <c r="G13" i="11"/>
  <c r="G14" i="11"/>
  <c r="G15" i="11"/>
  <c r="G16" i="11"/>
  <c r="G17" i="11"/>
  <c r="G18" i="11"/>
  <c r="G19" i="11"/>
  <c r="G20" i="11"/>
  <c r="H21" i="11"/>
  <c r="M42" i="11" s="1"/>
  <c r="H42" i="11"/>
  <c r="F42" i="11"/>
  <c r="E35" i="11"/>
  <c r="E36" i="11"/>
  <c r="E37" i="11"/>
  <c r="E38" i="11"/>
  <c r="H32" i="11"/>
  <c r="F32" i="11"/>
  <c r="A29" i="11"/>
  <c r="H27" i="11"/>
  <c r="F27" i="11"/>
  <c r="G13" i="12"/>
  <c r="G14" i="12"/>
  <c r="G15" i="12"/>
  <c r="G16" i="12"/>
  <c r="G17" i="12"/>
  <c r="G18" i="12"/>
  <c r="G19" i="12"/>
  <c r="G20" i="12"/>
  <c r="H42" i="12"/>
  <c r="F42" i="12"/>
  <c r="E35" i="12"/>
  <c r="E36" i="12"/>
  <c r="E37" i="12"/>
  <c r="E38" i="12"/>
  <c r="H32" i="12"/>
  <c r="F32" i="12"/>
  <c r="A29" i="12"/>
  <c r="H27" i="12"/>
  <c r="F27" i="12"/>
  <c r="G13" i="13"/>
  <c r="G14" i="13"/>
  <c r="G15" i="13"/>
  <c r="G16" i="13"/>
  <c r="G17" i="13"/>
  <c r="G18" i="13"/>
  <c r="G19" i="13"/>
  <c r="G20" i="13"/>
  <c r="F42" i="13"/>
  <c r="E35" i="13"/>
  <c r="E36" i="13"/>
  <c r="E37" i="13"/>
  <c r="E38" i="13"/>
  <c r="H32" i="13"/>
  <c r="F32" i="13"/>
  <c r="A29" i="13"/>
  <c r="H27" i="13"/>
  <c r="F27" i="13"/>
  <c r="G13" i="14"/>
  <c r="G14" i="14"/>
  <c r="G15" i="14"/>
  <c r="G16" i="14"/>
  <c r="G17" i="14"/>
  <c r="G18" i="14"/>
  <c r="G19" i="14"/>
  <c r="G20" i="14"/>
  <c r="H42" i="14"/>
  <c r="F42" i="14"/>
  <c r="E35" i="14"/>
  <c r="E36" i="14"/>
  <c r="E37" i="14"/>
  <c r="E38" i="14"/>
  <c r="H32" i="14"/>
  <c r="F32" i="14"/>
  <c r="A29" i="14"/>
  <c r="H27" i="14"/>
  <c r="F27" i="14"/>
  <c r="M43" i="11"/>
  <c r="M43" i="19"/>
  <c r="I22" i="4" s="1"/>
  <c r="M43" i="18"/>
  <c r="I21" i="4" s="1"/>
  <c r="M43" i="17"/>
  <c r="M43" i="16"/>
  <c r="I19" i="4" s="1"/>
  <c r="M43" i="15"/>
  <c r="M43" i="6"/>
  <c r="M43" i="7"/>
  <c r="M43" i="8"/>
  <c r="I15" i="4" s="1"/>
  <c r="M43" i="9"/>
  <c r="M43" i="10"/>
  <c r="I13" i="4" s="1"/>
  <c r="M43" i="12"/>
  <c r="I11" i="4" s="1"/>
  <c r="G13" i="1"/>
  <c r="G14" i="1"/>
  <c r="G15" i="1"/>
  <c r="G16" i="1"/>
  <c r="G17" i="1"/>
  <c r="G18" i="1"/>
  <c r="G19" i="1"/>
  <c r="G20" i="1"/>
  <c r="H21" i="1"/>
  <c r="M42" i="1" s="1"/>
  <c r="H32" i="1"/>
  <c r="M43" i="1"/>
  <c r="I8" i="4" s="1"/>
  <c r="M43" i="14"/>
  <c r="I9" i="4" s="1"/>
  <c r="M43" i="13"/>
  <c r="I10" i="4" s="1"/>
  <c r="K4" i="18"/>
  <c r="D21" i="4"/>
  <c r="L21" i="4"/>
  <c r="K21" i="4" s="1"/>
  <c r="A21" i="4" s="1"/>
  <c r="N46" i="18" s="1"/>
  <c r="V24" i="20" s="1"/>
  <c r="K4" i="17"/>
  <c r="D20" i="4"/>
  <c r="L20" i="4"/>
  <c r="K20" i="4"/>
  <c r="A20" i="4" s="1"/>
  <c r="N46" i="17" s="1"/>
  <c r="V23" i="20" s="1"/>
  <c r="K4" i="16"/>
  <c r="D19" i="4"/>
  <c r="L19" i="4"/>
  <c r="K19" i="4" s="1"/>
  <c r="A19" i="4" s="1"/>
  <c r="N46" i="16" s="1"/>
  <c r="V22" i="20" s="1"/>
  <c r="K4" i="15"/>
  <c r="D18" i="4"/>
  <c r="L18" i="4"/>
  <c r="K18" i="4" s="1"/>
  <c r="A18" i="4" s="1"/>
  <c r="N46" i="15" s="1"/>
  <c r="V21" i="20" s="1"/>
  <c r="K4" i="6"/>
  <c r="D17" i="4"/>
  <c r="L17" i="4"/>
  <c r="K17" i="4" s="1"/>
  <c r="A17" i="4" s="1"/>
  <c r="N46" i="6" s="1"/>
  <c r="V20" i="20" s="1"/>
  <c r="K4" i="7"/>
  <c r="D16" i="4"/>
  <c r="J16" i="4" s="1"/>
  <c r="K4" i="8"/>
  <c r="D15" i="4"/>
  <c r="L15" i="4"/>
  <c r="K15" i="4" s="1"/>
  <c r="A15" i="4" s="1"/>
  <c r="N46" i="8" s="1"/>
  <c r="V18" i="20" s="1"/>
  <c r="J15" i="4"/>
  <c r="K4" i="9"/>
  <c r="D14" i="4"/>
  <c r="L14" i="4"/>
  <c r="K14" i="4" s="1"/>
  <c r="A14" i="4" s="1"/>
  <c r="N46" i="9" s="1"/>
  <c r="V17" i="20" s="1"/>
  <c r="J14" i="4"/>
  <c r="K4" i="10"/>
  <c r="D13" i="4"/>
  <c r="L13" i="4"/>
  <c r="K13" i="4" s="1"/>
  <c r="A13" i="4" s="1"/>
  <c r="N46" i="10" s="1"/>
  <c r="V16" i="20" s="1"/>
  <c r="J13" i="4"/>
  <c r="K4" i="11"/>
  <c r="D12" i="4"/>
  <c r="L12" i="4"/>
  <c r="K12" i="4" s="1"/>
  <c r="A12" i="4" s="1"/>
  <c r="N46" i="11" s="1"/>
  <c r="V15" i="20" s="1"/>
  <c r="J12" i="4"/>
  <c r="K4" i="12"/>
  <c r="D11" i="4"/>
  <c r="L11" i="4"/>
  <c r="K11" i="4" s="1"/>
  <c r="A11" i="4" s="1"/>
  <c r="N46" i="12" s="1"/>
  <c r="V14" i="20" s="1"/>
  <c r="J11" i="4"/>
  <c r="K4" i="1"/>
  <c r="D8" i="4"/>
  <c r="L8" i="4"/>
  <c r="K8" i="4" s="1"/>
  <c r="A8" i="4" s="1"/>
  <c r="N46" i="1" s="1"/>
  <c r="V11" i="20" s="1"/>
  <c r="J8" i="4"/>
  <c r="K4" i="14"/>
  <c r="D9" i="4"/>
  <c r="L9" i="4"/>
  <c r="K9" i="4" s="1"/>
  <c r="A9" i="4" s="1"/>
  <c r="N46" i="14" s="1"/>
  <c r="V12" i="20" s="1"/>
  <c r="J9" i="4"/>
  <c r="K4" i="13"/>
  <c r="D10" i="4"/>
  <c r="L10" i="4"/>
  <c r="K10" i="4" s="1"/>
  <c r="A10" i="4" s="1"/>
  <c r="N46" i="13" s="1"/>
  <c r="V13" i="20" s="1"/>
  <c r="J10" i="4"/>
  <c r="J17" i="4"/>
  <c r="J18" i="4"/>
  <c r="J19" i="4"/>
  <c r="J20" i="4"/>
  <c r="J21" i="4"/>
  <c r="K4" i="19"/>
  <c r="D22" i="4"/>
  <c r="J22" i="4"/>
  <c r="L22" i="4"/>
  <c r="K22" i="4" s="1"/>
  <c r="A22" i="4" s="1"/>
  <c r="N46" i="19" s="1"/>
  <c r="V25" i="20" s="1"/>
  <c r="H42" i="1"/>
  <c r="F42" i="1"/>
  <c r="E35" i="1"/>
  <c r="E36" i="1"/>
  <c r="E37" i="1"/>
  <c r="E38" i="1"/>
  <c r="I9" i="17"/>
  <c r="L9" i="17"/>
  <c r="F4" i="4"/>
  <c r="D4" i="4"/>
  <c r="K6" i="14"/>
  <c r="K5" i="14"/>
  <c r="C6" i="14"/>
  <c r="C5" i="14"/>
  <c r="K6" i="13"/>
  <c r="K5" i="13"/>
  <c r="C6" i="13"/>
  <c r="C5" i="13"/>
  <c r="K6" i="12"/>
  <c r="K5" i="12"/>
  <c r="C6" i="12"/>
  <c r="C5" i="12"/>
  <c r="K6" i="11"/>
  <c r="K5" i="11"/>
  <c r="C5" i="11"/>
  <c r="C6" i="11"/>
  <c r="K6" i="10"/>
  <c r="K5" i="10"/>
  <c r="C6" i="10"/>
  <c r="C5" i="10"/>
  <c r="K6" i="9"/>
  <c r="K5" i="9"/>
  <c r="C6" i="9"/>
  <c r="C5" i="9"/>
  <c r="K6" i="8"/>
  <c r="K5" i="8"/>
  <c r="C6" i="8"/>
  <c r="C5" i="8"/>
  <c r="C15" i="4" s="1"/>
  <c r="K6" i="7"/>
  <c r="K5" i="7"/>
  <c r="E16" i="4" s="1"/>
  <c r="C6" i="7"/>
  <c r="G16" i="4" s="1"/>
  <c r="C5" i="7"/>
  <c r="K6" i="6"/>
  <c r="K5" i="6"/>
  <c r="C6" i="6"/>
  <c r="C5" i="6"/>
  <c r="K6" i="15"/>
  <c r="K5" i="15"/>
  <c r="C6" i="15"/>
  <c r="C5" i="15"/>
  <c r="K6" i="16"/>
  <c r="K5" i="16"/>
  <c r="C6" i="16"/>
  <c r="C5" i="16"/>
  <c r="K6" i="17"/>
  <c r="K5" i="17"/>
  <c r="C6" i="17"/>
  <c r="C5" i="17"/>
  <c r="C6" i="18"/>
  <c r="C5" i="18"/>
  <c r="K6" i="18"/>
  <c r="K5" i="18"/>
  <c r="K6" i="19"/>
  <c r="K5" i="19"/>
  <c r="C6" i="19"/>
  <c r="C5" i="19"/>
  <c r="I6" i="19"/>
  <c r="A6" i="19"/>
  <c r="I5" i="19"/>
  <c r="I4" i="19"/>
  <c r="A4" i="19"/>
  <c r="I6" i="18"/>
  <c r="A6" i="18"/>
  <c r="I5" i="18"/>
  <c r="I4" i="18"/>
  <c r="A4" i="18"/>
  <c r="I6" i="17"/>
  <c r="A6" i="17"/>
  <c r="I5" i="17"/>
  <c r="I4" i="17"/>
  <c r="A4" i="17"/>
  <c r="I6" i="16"/>
  <c r="A6" i="16"/>
  <c r="I5" i="16"/>
  <c r="I4" i="16"/>
  <c r="A4" i="16"/>
  <c r="I6" i="15"/>
  <c r="A6" i="15"/>
  <c r="I5" i="15"/>
  <c r="I4" i="15"/>
  <c r="A4" i="15"/>
  <c r="I6" i="6"/>
  <c r="A6" i="6"/>
  <c r="I5" i="6"/>
  <c r="I4" i="6"/>
  <c r="A4" i="6"/>
  <c r="I6" i="7"/>
  <c r="A6" i="7"/>
  <c r="I5" i="7"/>
  <c r="I4" i="7"/>
  <c r="A4" i="7"/>
  <c r="I6" i="8"/>
  <c r="A6" i="8"/>
  <c r="I5" i="8"/>
  <c r="I4" i="8"/>
  <c r="A4" i="8"/>
  <c r="I6" i="9"/>
  <c r="A6" i="9"/>
  <c r="I5" i="9"/>
  <c r="I4" i="9"/>
  <c r="A4" i="9"/>
  <c r="I6" i="10"/>
  <c r="A6" i="10"/>
  <c r="I5" i="10"/>
  <c r="I4" i="10"/>
  <c r="A4" i="10"/>
  <c r="I6" i="11"/>
  <c r="A6" i="11"/>
  <c r="I5" i="11"/>
  <c r="I4" i="11"/>
  <c r="A4" i="11"/>
  <c r="I6" i="12"/>
  <c r="A6" i="12"/>
  <c r="I5" i="12"/>
  <c r="I4" i="12"/>
  <c r="A4" i="12"/>
  <c r="I6" i="13"/>
  <c r="A6" i="13"/>
  <c r="I5" i="13"/>
  <c r="I4" i="13"/>
  <c r="A4" i="13"/>
  <c r="I6" i="14"/>
  <c r="A6" i="14"/>
  <c r="I5" i="14"/>
  <c r="I4" i="14"/>
  <c r="A4" i="14"/>
  <c r="K6" i="1"/>
  <c r="K5" i="1"/>
  <c r="C6" i="1"/>
  <c r="C5" i="1"/>
  <c r="C8" i="4" s="1"/>
  <c r="E22" i="4"/>
  <c r="E9" i="19"/>
  <c r="I9" i="19"/>
  <c r="L9" i="19"/>
  <c r="L9" i="18"/>
  <c r="I9" i="18"/>
  <c r="E9" i="18"/>
  <c r="E9" i="17"/>
  <c r="L9" i="16"/>
  <c r="I9" i="16"/>
  <c r="E9" i="16"/>
  <c r="L9" i="15"/>
  <c r="I9" i="15"/>
  <c r="E9" i="15"/>
  <c r="L9" i="6"/>
  <c r="I9" i="6"/>
  <c r="E9" i="6"/>
  <c r="L9" i="7"/>
  <c r="I9" i="7"/>
  <c r="E9" i="7"/>
  <c r="E9" i="8"/>
  <c r="I9" i="8"/>
  <c r="L9" i="8"/>
  <c r="L9" i="9"/>
  <c r="I9" i="9"/>
  <c r="E9" i="9"/>
  <c r="L9" i="10"/>
  <c r="I9" i="10"/>
  <c r="E9" i="10"/>
  <c r="L9" i="11"/>
  <c r="I9" i="11"/>
  <c r="E9" i="11"/>
  <c r="L9" i="12"/>
  <c r="I9" i="12"/>
  <c r="E9" i="12"/>
  <c r="L9" i="13"/>
  <c r="I9" i="13"/>
  <c r="E9" i="13"/>
  <c r="E9" i="14"/>
  <c r="E9" i="1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B8" i="4"/>
  <c r="B21" i="4"/>
  <c r="N2" i="18"/>
  <c r="B20" i="4"/>
  <c r="N2" i="17"/>
  <c r="B19" i="4"/>
  <c r="N2" i="16"/>
  <c r="B18" i="4"/>
  <c r="N2" i="15"/>
  <c r="B17" i="4"/>
  <c r="N2" i="6"/>
  <c r="B15" i="4"/>
  <c r="N2" i="8"/>
  <c r="B14" i="4"/>
  <c r="N2" i="9"/>
  <c r="B13" i="4"/>
  <c r="N2" i="10"/>
  <c r="B12" i="4"/>
  <c r="N2" i="11"/>
  <c r="B11" i="4"/>
  <c r="N2" i="12"/>
  <c r="B10" i="4"/>
  <c r="N2" i="13"/>
  <c r="B9" i="4"/>
  <c r="N2" i="14"/>
  <c r="B22" i="4"/>
  <c r="N2" i="19"/>
  <c r="F15" i="4"/>
  <c r="F14" i="4"/>
  <c r="C20" i="4"/>
  <c r="E20" i="4"/>
  <c r="F21" i="19"/>
  <c r="I2" i="19"/>
  <c r="H2" i="19"/>
  <c r="A2" i="19"/>
  <c r="F21" i="18"/>
  <c r="I2" i="18"/>
  <c r="H2" i="18"/>
  <c r="A2" i="18"/>
  <c r="F21" i="17"/>
  <c r="I2" i="17"/>
  <c r="H2" i="17"/>
  <c r="A2" i="17"/>
  <c r="F21" i="16"/>
  <c r="I2" i="16"/>
  <c r="H2" i="16"/>
  <c r="A2" i="16"/>
  <c r="F21" i="15"/>
  <c r="I2" i="15"/>
  <c r="H2" i="15"/>
  <c r="A2" i="15"/>
  <c r="F21" i="6"/>
  <c r="I2" i="6"/>
  <c r="H2" i="6"/>
  <c r="A2" i="6"/>
  <c r="F21" i="7"/>
  <c r="I2" i="7"/>
  <c r="H2" i="7"/>
  <c r="A2" i="7"/>
  <c r="F21" i="8"/>
  <c r="I2" i="8"/>
  <c r="H2" i="8"/>
  <c r="A2" i="8"/>
  <c r="F21" i="9"/>
  <c r="I2" i="9"/>
  <c r="H2" i="9"/>
  <c r="A2" i="9"/>
  <c r="F21" i="10"/>
  <c r="I2" i="10"/>
  <c r="H2" i="10"/>
  <c r="A2" i="10"/>
  <c r="F21" i="11"/>
  <c r="I2" i="11"/>
  <c r="H2" i="11"/>
  <c r="A2" i="11"/>
  <c r="F21" i="12"/>
  <c r="I2" i="12"/>
  <c r="H2" i="12"/>
  <c r="A2" i="12"/>
  <c r="C22" i="4"/>
  <c r="C21" i="4"/>
  <c r="C19" i="4"/>
  <c r="C18" i="4"/>
  <c r="C17" i="4"/>
  <c r="C16" i="4"/>
  <c r="C14" i="4"/>
  <c r="C13" i="4"/>
  <c r="C12" i="4"/>
  <c r="C11" i="4"/>
  <c r="C10" i="4"/>
  <c r="F10" i="4"/>
  <c r="C9" i="4"/>
  <c r="F21" i="13"/>
  <c r="I2" i="13"/>
  <c r="H2" i="13"/>
  <c r="A2" i="13"/>
  <c r="I20" i="4"/>
  <c r="I18" i="4"/>
  <c r="I17" i="4"/>
  <c r="I14" i="4"/>
  <c r="I12" i="4"/>
  <c r="L9" i="14"/>
  <c r="I9" i="14"/>
  <c r="F21" i="14"/>
  <c r="I2" i="14"/>
  <c r="H2" i="14"/>
  <c r="A2" i="14"/>
  <c r="I2" i="1"/>
  <c r="I9" i="1"/>
  <c r="L9" i="1"/>
  <c r="F3" i="4"/>
  <c r="D3" i="4"/>
  <c r="E8" i="4"/>
  <c r="E9" i="4"/>
  <c r="F9" i="4"/>
  <c r="G9" i="4"/>
  <c r="E10" i="4"/>
  <c r="G10" i="4"/>
  <c r="E11" i="4"/>
  <c r="F11" i="4"/>
  <c r="G11" i="4"/>
  <c r="E12" i="4"/>
  <c r="F12" i="4"/>
  <c r="G12" i="4"/>
  <c r="G8" i="4"/>
  <c r="F8" i="4"/>
  <c r="F32" i="1"/>
  <c r="F21" i="1"/>
  <c r="F27" i="1"/>
  <c r="A2" i="1"/>
  <c r="H2" i="1"/>
  <c r="I6" i="1"/>
  <c r="I5" i="1"/>
  <c r="I4" i="1"/>
  <c r="A6" i="1"/>
  <c r="A4" i="1"/>
  <c r="A29" i="1"/>
  <c r="G22" i="4"/>
  <c r="G21" i="4"/>
  <c r="G20" i="4"/>
  <c r="G19" i="4"/>
  <c r="G18" i="4"/>
  <c r="G17" i="4"/>
  <c r="G15" i="4"/>
  <c r="G14" i="4"/>
  <c r="G13" i="4"/>
  <c r="F22" i="4"/>
  <c r="F21" i="4"/>
  <c r="F20" i="4"/>
  <c r="F19" i="4"/>
  <c r="F18" i="4"/>
  <c r="F17" i="4"/>
  <c r="F16" i="4"/>
  <c r="F13" i="4"/>
  <c r="E21" i="4"/>
  <c r="E19" i="4"/>
  <c r="E18" i="4"/>
  <c r="E17" i="4"/>
  <c r="E15" i="4"/>
  <c r="E14" i="4"/>
  <c r="E13" i="4"/>
  <c r="N2" i="1"/>
  <c r="H22" i="4" l="1"/>
  <c r="M44" i="19"/>
  <c r="H21" i="18"/>
  <c r="M42" i="18" s="1"/>
  <c r="H21" i="4"/>
  <c r="M44" i="18"/>
  <c r="M44" i="17"/>
  <c r="H20" i="4"/>
  <c r="M44" i="16"/>
  <c r="J46" i="16" s="1"/>
  <c r="M46" i="16" s="1"/>
  <c r="M19" i="4" s="1"/>
  <c r="H21" i="15"/>
  <c r="M42" i="15" s="1"/>
  <c r="M44" i="15"/>
  <c r="H18" i="4"/>
  <c r="H17" i="4"/>
  <c r="M44" i="6"/>
  <c r="W20" i="20" s="1"/>
  <c r="J46" i="6"/>
  <c r="K46" i="6" s="1"/>
  <c r="H27" i="7"/>
  <c r="H21" i="7"/>
  <c r="M42" i="7" s="1"/>
  <c r="H16" i="4" s="1"/>
  <c r="H32" i="7"/>
  <c r="B16" i="4"/>
  <c r="N2" i="7" s="1"/>
  <c r="L16" i="4"/>
  <c r="K16" i="4" s="1"/>
  <c r="A16" i="4" s="1"/>
  <c r="N46" i="7" s="1"/>
  <c r="V19" i="20" s="1"/>
  <c r="M44" i="7"/>
  <c r="J46" i="7" s="1"/>
  <c r="K46" i="7" s="1"/>
  <c r="I16" i="4"/>
  <c r="H21" i="8"/>
  <c r="M42" i="8" s="1"/>
  <c r="H15" i="4" s="1"/>
  <c r="M44" i="9"/>
  <c r="W17" i="20" s="1"/>
  <c r="H14" i="4"/>
  <c r="H13" i="4"/>
  <c r="M44" i="10"/>
  <c r="H12" i="4"/>
  <c r="M44" i="11"/>
  <c r="M44" i="12"/>
  <c r="J46" i="12" s="1"/>
  <c r="M46" i="12" s="1"/>
  <c r="M11" i="4" s="1"/>
  <c r="H11" i="4"/>
  <c r="H10" i="4"/>
  <c r="M44" i="13"/>
  <c r="H9" i="4"/>
  <c r="M44" i="14"/>
  <c r="J46" i="14" s="1"/>
  <c r="W12" i="20"/>
  <c r="M46" i="14"/>
  <c r="M9" i="4" s="1"/>
  <c r="M44" i="1"/>
  <c r="H8" i="4"/>
  <c r="J46" i="19" l="1"/>
  <c r="K46" i="19" s="1"/>
  <c r="W25" i="20"/>
  <c r="W24" i="20"/>
  <c r="J46" i="18"/>
  <c r="M46" i="18" s="1"/>
  <c r="M21" i="4" s="1"/>
  <c r="J46" i="17"/>
  <c r="M46" i="17" s="1"/>
  <c r="M20" i="4" s="1"/>
  <c r="K46" i="17"/>
  <c r="W23" i="20"/>
  <c r="W22" i="20"/>
  <c r="K46" i="16"/>
  <c r="J46" i="15"/>
  <c r="M46" i="15" s="1"/>
  <c r="M18" i="4" s="1"/>
  <c r="W21" i="20"/>
  <c r="M46" i="6"/>
  <c r="M17" i="4" s="1"/>
  <c r="W19" i="20"/>
  <c r="M46" i="7"/>
  <c r="M16" i="4" s="1"/>
  <c r="M44" i="8"/>
  <c r="W18" i="20" s="1"/>
  <c r="J46" i="9"/>
  <c r="K46" i="9" s="1"/>
  <c r="W16" i="20"/>
  <c r="J46" i="10"/>
  <c r="K46" i="10" s="1"/>
  <c r="J46" i="11"/>
  <c r="K46" i="11" s="1"/>
  <c r="W15" i="20"/>
  <c r="W14" i="20"/>
  <c r="K46" i="12"/>
  <c r="W13" i="20"/>
  <c r="J46" i="13"/>
  <c r="M46" i="13" s="1"/>
  <c r="M10" i="4" s="1"/>
  <c r="K46" i="14"/>
  <c r="W11" i="20"/>
  <c r="J46" i="1"/>
  <c r="M46" i="1" s="1"/>
  <c r="M8" i="4" s="1"/>
  <c r="M46" i="19" l="1"/>
  <c r="M22" i="4" s="1"/>
  <c r="K46" i="18"/>
  <c r="K46" i="15"/>
  <c r="J46" i="8"/>
  <c r="K46" i="8" s="1"/>
  <c r="M46" i="9"/>
  <c r="M14" i="4" s="1"/>
  <c r="M46" i="10"/>
  <c r="M13" i="4" s="1"/>
  <c r="M46" i="11"/>
  <c r="M12" i="4" s="1"/>
  <c r="K46" i="13"/>
  <c r="K46" i="1"/>
  <c r="M46" i="8" l="1"/>
  <c r="M15" i="4" s="1"/>
</calcChain>
</file>

<file path=xl/sharedStrings.xml><?xml version="1.0" encoding="utf-8"?>
<sst xmlns="http://schemas.openxmlformats.org/spreadsheetml/2006/main" count="1585" uniqueCount="395">
  <si>
    <t>Arrangør:</t>
  </si>
  <si>
    <t>Fører:</t>
  </si>
  <si>
    <t>Klubb:</t>
  </si>
  <si>
    <t>Øvelser:</t>
  </si>
  <si>
    <t>Sum lydighet:</t>
  </si>
  <si>
    <t>Sporgruppen:</t>
  </si>
  <si>
    <t>Lydighet:</t>
  </si>
  <si>
    <t>Sum spesialøvelser:</t>
  </si>
  <si>
    <t>Rapportgruppen:</t>
  </si>
  <si>
    <t>Fri ved foten</t>
  </si>
  <si>
    <t>B</t>
  </si>
  <si>
    <t>A</t>
  </si>
  <si>
    <t>Ankomst kl.:</t>
  </si>
  <si>
    <t>Start kl.:</t>
  </si>
  <si>
    <t>Anvendt tid:</t>
  </si>
  <si>
    <t>Runderingsgruppen:</t>
  </si>
  <si>
    <t>Koeff.</t>
  </si>
  <si>
    <t>Karakter</t>
  </si>
  <si>
    <t>Poeng</t>
  </si>
  <si>
    <t>Spor</t>
  </si>
  <si>
    <t>Rundering</t>
  </si>
  <si>
    <t>Rapport</t>
  </si>
  <si>
    <t>Godkjent</t>
  </si>
  <si>
    <t>- Derav i spesialøvelsene</t>
  </si>
  <si>
    <t>poeng</t>
  </si>
  <si>
    <t>Totalpoeng</t>
  </si>
  <si>
    <t>Sum Lydighet</t>
  </si>
  <si>
    <t>Sum Spesialøvelser</t>
  </si>
  <si>
    <t>Ikke godkj.</t>
  </si>
  <si>
    <t>Plass</t>
  </si>
  <si>
    <t>Godkj.</t>
  </si>
  <si>
    <t>Hundens navn:</t>
  </si>
  <si>
    <t>Reg.nr.:</t>
  </si>
  <si>
    <t>Rase:</t>
  </si>
  <si>
    <t>Gruppe:</t>
  </si>
  <si>
    <t>Dato:</t>
  </si>
  <si>
    <t>Anvendt tid totalt:</t>
  </si>
  <si>
    <t>Plass:</t>
  </si>
  <si>
    <t>lydighet:</t>
  </si>
  <si>
    <t>spes.øv.:</t>
  </si>
  <si>
    <t>Sum</t>
  </si>
  <si>
    <t>totalt:</t>
  </si>
  <si>
    <t>Ikke</t>
  </si>
  <si>
    <t>godkj.</t>
  </si>
  <si>
    <t>God-</t>
  </si>
  <si>
    <t>kjent</t>
  </si>
  <si>
    <t>Opp-</t>
  </si>
  <si>
    <t>rykk</t>
  </si>
  <si>
    <t>Kat.</t>
  </si>
  <si>
    <t>nr.:</t>
  </si>
  <si>
    <t>Prøve nr.:</t>
  </si>
  <si>
    <t>Sted:</t>
  </si>
  <si>
    <t>Klasse:</t>
  </si>
  <si>
    <t>Underskrift dommere:</t>
  </si>
  <si>
    <t>D</t>
  </si>
  <si>
    <t>Fremadsending</t>
  </si>
  <si>
    <t>Kryp</t>
  </si>
  <si>
    <t>Hals på kommando</t>
  </si>
  <si>
    <t>Fritt hopp over hinder</t>
  </si>
  <si>
    <t>Feltsøk</t>
  </si>
  <si>
    <t>Sporoppsøk</t>
  </si>
  <si>
    <t>C</t>
  </si>
  <si>
    <t>- Derav i lydighetsøvelsene</t>
  </si>
  <si>
    <t>Liten</t>
  </si>
  <si>
    <t>Middels</t>
  </si>
  <si>
    <t>Stor</t>
  </si>
  <si>
    <t>Katalog nr.</t>
  </si>
  <si>
    <t>CERT</t>
  </si>
  <si>
    <t>Sarpsborg Hundeklubb</t>
  </si>
  <si>
    <t>Stovner</t>
  </si>
  <si>
    <t>Dato</t>
  </si>
  <si>
    <t>Prøvenummer</t>
  </si>
  <si>
    <t>Gruppe</t>
  </si>
  <si>
    <t>Fører</t>
  </si>
  <si>
    <t>Hund</t>
  </si>
  <si>
    <t>Reg.nr.</t>
  </si>
  <si>
    <t>Medlemsklubb</t>
  </si>
  <si>
    <t>Rase</t>
  </si>
  <si>
    <t>Fører/eier</t>
  </si>
  <si>
    <t>Hals</t>
  </si>
  <si>
    <t>Hopp</t>
  </si>
  <si>
    <t>Felt</t>
  </si>
  <si>
    <t>Fremads.</t>
  </si>
  <si>
    <t>Fellesd.</t>
  </si>
  <si>
    <t>Sporopps.</t>
  </si>
  <si>
    <t>Arrangørklubb</t>
  </si>
  <si>
    <t xml:space="preserve">Lydighet: </t>
  </si>
  <si>
    <t xml:space="preserve">Sporoppsøk: </t>
  </si>
  <si>
    <t>Sted</t>
  </si>
  <si>
    <t>Resultskjema Brukshundprøve NBF</t>
  </si>
  <si>
    <t>Innk.</t>
  </si>
  <si>
    <t>Størrelse</t>
  </si>
  <si>
    <t>middels</t>
  </si>
  <si>
    <t>Størrelse:</t>
  </si>
  <si>
    <t>stor</t>
  </si>
  <si>
    <t>liten</t>
  </si>
  <si>
    <t>Karakterer spesialøvelser</t>
  </si>
  <si>
    <t>Karakterer lydighet</t>
  </si>
  <si>
    <t>Fri v/fot</t>
  </si>
  <si>
    <t>Rund.</t>
  </si>
  <si>
    <t>Utskrift til deltaker</t>
  </si>
  <si>
    <t>Signert original til NKK - datafil til NBF</t>
  </si>
  <si>
    <t>Kat. nr.</t>
  </si>
  <si>
    <t>Eng.Spr.Sp.</t>
  </si>
  <si>
    <t>Groenendael</t>
  </si>
  <si>
    <t>Hønefoss</t>
  </si>
  <si>
    <t>Drammen</t>
  </si>
  <si>
    <t>Bergen</t>
  </si>
  <si>
    <t>Arendal</t>
  </si>
  <si>
    <t>Austr.Kelpie</t>
  </si>
  <si>
    <t>Dommere:</t>
  </si>
  <si>
    <t>Lydighet</t>
  </si>
  <si>
    <t>Dommer</t>
  </si>
  <si>
    <t>Feltsøk:</t>
  </si>
  <si>
    <t>Tervueren</t>
  </si>
  <si>
    <t>Start nr.</t>
  </si>
  <si>
    <t>Resultat</t>
  </si>
  <si>
    <t>Widar Bratlie</t>
  </si>
  <si>
    <t>Øyvind Jensen</t>
  </si>
  <si>
    <t>Alf Skaar</t>
  </si>
  <si>
    <t>Helge Omnes</t>
  </si>
  <si>
    <t>Øystein Bjørnsengen</t>
  </si>
  <si>
    <t>Heidi Tokstad</t>
  </si>
  <si>
    <t>Heidi Linnerud</t>
  </si>
  <si>
    <t>Geir Kildebo</t>
  </si>
  <si>
    <t>Ellinor Antonsen</t>
  </si>
  <si>
    <t>Ingar Oliversen</t>
  </si>
  <si>
    <t>Tommy Thøgersen</t>
  </si>
  <si>
    <t>Torgeir Rui</t>
  </si>
  <si>
    <t>Geir Land</t>
  </si>
  <si>
    <t>Harald Grøndahl</t>
  </si>
  <si>
    <t>Terje Pedersen</t>
  </si>
  <si>
    <t>Audun Gudbrandstuen</t>
  </si>
  <si>
    <t>Arvid Strømsvik</t>
  </si>
  <si>
    <t>Geir Larsen</t>
  </si>
  <si>
    <t>Øyvind Flenstad</t>
  </si>
  <si>
    <t>Finn Rive</t>
  </si>
  <si>
    <t>Anita Johansen</t>
  </si>
  <si>
    <t>Arild Djupvik</t>
  </si>
  <si>
    <t>Inger Østlie</t>
  </si>
  <si>
    <t>Kristoffer Modell</t>
  </si>
  <si>
    <t>Ronny Iversen</t>
  </si>
  <si>
    <t>Knut Oskarsen</t>
  </si>
  <si>
    <t>Bjørnar Strand</t>
  </si>
  <si>
    <t>Anne-Marit Traaholt</t>
  </si>
  <si>
    <t>Leif-Arne Olsen</t>
  </si>
  <si>
    <t>Johnny Johnsen</t>
  </si>
  <si>
    <t>Oddgeir Nergaard</t>
  </si>
  <si>
    <t>Terje Østlie</t>
  </si>
  <si>
    <t>Aage Bergmo</t>
  </si>
  <si>
    <t>Arvid Krogh</t>
  </si>
  <si>
    <t>Benth Zärnblom</t>
  </si>
  <si>
    <t>Freddy Christensen</t>
  </si>
  <si>
    <t>Gunnar Løvenhjelm</t>
  </si>
  <si>
    <t>Gunnar Olsen</t>
  </si>
  <si>
    <t>Helge Rødsjø</t>
  </si>
  <si>
    <t>Ivan Jenssen</t>
  </si>
  <si>
    <t>Johnny Knutsen</t>
  </si>
  <si>
    <t>Kari Myrland</t>
  </si>
  <si>
    <t>Karl Otto Ojala</t>
  </si>
  <si>
    <t>Kjell-Otto Hansen</t>
  </si>
  <si>
    <t>Lidvard Auflem</t>
  </si>
  <si>
    <t>Rolf Evensen</t>
  </si>
  <si>
    <t>Svein Stangeland</t>
  </si>
  <si>
    <t>Sverre Kirkemo</t>
  </si>
  <si>
    <t>Thor Klemp</t>
  </si>
  <si>
    <t>Tor Tetli</t>
  </si>
  <si>
    <t>Norsk Schäferhund Klub Rogaland</t>
  </si>
  <si>
    <t>Norsk Rottweilerklubb Trondheim</t>
  </si>
  <si>
    <t>Norsk Schäferhund Klub Helgeland</t>
  </si>
  <si>
    <t>Norsk Rottweilerklubb</t>
  </si>
  <si>
    <t>Norsk Brukshundsports Forbund</t>
  </si>
  <si>
    <t>Norsk Schäferhund Klub Agder</t>
  </si>
  <si>
    <t>Norsk Schäferhund Klub Finnmark</t>
  </si>
  <si>
    <t>Norsk Belgisk Fårehundklubb</t>
  </si>
  <si>
    <t>Norsk Boxerklubb</t>
  </si>
  <si>
    <t>Norsk Schnauzer-Bouvier Klubb</t>
  </si>
  <si>
    <t>Asker</t>
  </si>
  <si>
    <t>Austr.Gj.h.N.</t>
  </si>
  <si>
    <t>Bamble</t>
  </si>
  <si>
    <t>Dalene</t>
  </si>
  <si>
    <t>Drøbak</t>
  </si>
  <si>
    <t>Elverum</t>
  </si>
  <si>
    <t>Fet</t>
  </si>
  <si>
    <t>Flateby</t>
  </si>
  <si>
    <t>Fosen</t>
  </si>
  <si>
    <t>Follo</t>
  </si>
  <si>
    <t>Fredrikstad</t>
  </si>
  <si>
    <t>Grenland</t>
  </si>
  <si>
    <t>Gudbrandsdal</t>
  </si>
  <si>
    <t>Hokksund</t>
  </si>
  <si>
    <t>Holl.Gj.h.Kl</t>
  </si>
  <si>
    <t>Holmestrand</t>
  </si>
  <si>
    <t>Hønefoss OOBhk</t>
  </si>
  <si>
    <t>Indre Østfold</t>
  </si>
  <si>
    <t>Jetta</t>
  </si>
  <si>
    <t>Klepp</t>
  </si>
  <si>
    <t>Kongsberg</t>
  </si>
  <si>
    <t>Larvik</t>
  </si>
  <si>
    <t>Lillehammer</t>
  </si>
  <si>
    <t>Lillesand</t>
  </si>
  <si>
    <t>N.B.Fåreh.Kl.</t>
  </si>
  <si>
    <t>N.Boxer Kl.</t>
  </si>
  <si>
    <t>N.Collie Kl.</t>
  </si>
  <si>
    <t>N.Doberm. Kl.</t>
  </si>
  <si>
    <t>N.Isl.Fåreh.Kl.</t>
  </si>
  <si>
    <t>N.Pointer Kl.</t>
  </si>
  <si>
    <t>N.Retr.Kl.</t>
  </si>
  <si>
    <t>N.Rottw.Kl.</t>
  </si>
  <si>
    <t>N.Sch.Kl.</t>
  </si>
  <si>
    <t>N.Spaniel Kl.</t>
  </si>
  <si>
    <t>N.Shn-Bou.Kl.</t>
  </si>
  <si>
    <t>Namsos</t>
  </si>
  <si>
    <t>Nannestad</t>
  </si>
  <si>
    <t>Narvik</t>
  </si>
  <si>
    <t>Nidaros</t>
  </si>
  <si>
    <t>Oslo OODk</t>
  </si>
  <si>
    <t>Romsdal</t>
  </si>
  <si>
    <t>SBK</t>
  </si>
  <si>
    <t>Salten</t>
  </si>
  <si>
    <t>Sandefjord</t>
  </si>
  <si>
    <t>Sarpsborg</t>
  </si>
  <si>
    <t>Selbu</t>
  </si>
  <si>
    <t>Solør</t>
  </si>
  <si>
    <t>Sunnmøre</t>
  </si>
  <si>
    <t>Tromsø</t>
  </si>
  <si>
    <t>Tynset</t>
  </si>
  <si>
    <t>Tønsberg</t>
  </si>
  <si>
    <t>Voss</t>
  </si>
  <si>
    <t>Ørsta og Volda</t>
  </si>
  <si>
    <t>Annen</t>
  </si>
  <si>
    <t>Senja</t>
  </si>
  <si>
    <t>Gjøvik</t>
  </si>
  <si>
    <t>Harstad</t>
  </si>
  <si>
    <t>Kragerø</t>
  </si>
  <si>
    <t>Kvam</t>
  </si>
  <si>
    <t>Austr.Cattled.</t>
  </si>
  <si>
    <t>Austr.Shep.</t>
  </si>
  <si>
    <t>Barbet</t>
  </si>
  <si>
    <t>Blanding</t>
  </si>
  <si>
    <t>Border Collie</t>
  </si>
  <si>
    <t>Boxer</t>
  </si>
  <si>
    <t>Ches.Bay Retr.</t>
  </si>
  <si>
    <t>Chodsky Pes</t>
  </si>
  <si>
    <t>Cocker Spaniel</t>
  </si>
  <si>
    <t>Collie Korthår</t>
  </si>
  <si>
    <t>Collie Langhår</t>
  </si>
  <si>
    <t>Dobermann</t>
  </si>
  <si>
    <t>Hovawart</t>
  </si>
  <si>
    <t>Islandsk fåreh.</t>
  </si>
  <si>
    <t>Jack Russell T.</t>
  </si>
  <si>
    <t>Kromf.länder</t>
  </si>
  <si>
    <t>Labrador Retr.</t>
  </si>
  <si>
    <t>Malinois</t>
  </si>
  <si>
    <t>N.S.D.T.Retr.</t>
  </si>
  <si>
    <t>Port.Vannh.</t>
  </si>
  <si>
    <t>Rottweiler</t>
  </si>
  <si>
    <t>Samojedhund</t>
  </si>
  <si>
    <t>Storpuddel</t>
  </si>
  <si>
    <t>Strih.Vorsteh.</t>
  </si>
  <si>
    <t>Welsh Spr.Sp.</t>
  </si>
  <si>
    <t>Norsk Schäferhund Klub Troms og Omegn</t>
  </si>
  <si>
    <t>Norsk Spaniel Klub Sogn og Fjordane</t>
  </si>
  <si>
    <t>Oslo og Omegn Dressurklubb</t>
  </si>
  <si>
    <t>Dan.Sve.Gårdsh.</t>
  </si>
  <si>
    <t>Flatcoatet Retr.</t>
  </si>
  <si>
    <t>Dvergschnauser</t>
  </si>
  <si>
    <t>Airedale Terrier</t>
  </si>
  <si>
    <t>Hvit gjeterhund</t>
  </si>
  <si>
    <t>Sandefjord BHK</t>
  </si>
  <si>
    <t>Sarpsborg HK</t>
  </si>
  <si>
    <t>Senja HK</t>
  </si>
  <si>
    <t>Stovner HK</t>
  </si>
  <si>
    <t>Sunnmøre HK</t>
  </si>
  <si>
    <t>Tromsø HK</t>
  </si>
  <si>
    <t>Tønsberg HK</t>
  </si>
  <si>
    <t>Voss HK</t>
  </si>
  <si>
    <t>Asker HK</t>
  </si>
  <si>
    <t>Australske Gjeterhunder Nor</t>
  </si>
  <si>
    <t>Bergen Selskaps- og BHK</t>
  </si>
  <si>
    <t>Drammen BHK</t>
  </si>
  <si>
    <t>Drøbak HK</t>
  </si>
  <si>
    <t>Elverum HK</t>
  </si>
  <si>
    <t>Fet og Omegn HK</t>
  </si>
  <si>
    <t>Flateby HK</t>
  </si>
  <si>
    <t>Follo BHK</t>
  </si>
  <si>
    <t>Fosen BHK</t>
  </si>
  <si>
    <t>Gjøvik HK</t>
  </si>
  <si>
    <t>Grenland HK</t>
  </si>
  <si>
    <t>Gudbrandsdal HK</t>
  </si>
  <si>
    <t>Harstad HK</t>
  </si>
  <si>
    <t>Hønefoss HK</t>
  </si>
  <si>
    <t>Hønefoss og Omegn BHK</t>
  </si>
  <si>
    <t>Indre Østfold HK</t>
  </si>
  <si>
    <t>Klepp BHK</t>
  </si>
  <si>
    <t>Kongsberg HK</t>
  </si>
  <si>
    <t>Kragerø HK</t>
  </si>
  <si>
    <t>Kvam HK</t>
  </si>
  <si>
    <t>Larvik og Omegns HK</t>
  </si>
  <si>
    <t>Lillehammer BHK</t>
  </si>
  <si>
    <t>Lillesand og Omegn HK</t>
  </si>
  <si>
    <t>Nannestad og Omegn HK</t>
  </si>
  <si>
    <t>Narvik HK</t>
  </si>
  <si>
    <t>Narvik Trekk- og BHK</t>
  </si>
  <si>
    <t>Nidaros BHK</t>
  </si>
  <si>
    <t>Notodden Trekk- og BHK</t>
  </si>
  <si>
    <t>Salten BHK</t>
  </si>
  <si>
    <t>Fredrikstad og Om BHK</t>
  </si>
  <si>
    <t>Brukshundprøve NBF   klasse B</t>
  </si>
  <si>
    <t>Innkalling m/stå</t>
  </si>
  <si>
    <t>Klasse B - DOMMERPROTOKOLL</t>
  </si>
  <si>
    <t>Arendal og Omegn HK</t>
  </si>
  <si>
    <t>- alle andre ark og felter oppdateres automatisk!</t>
  </si>
  <si>
    <t>Opprykk</t>
  </si>
  <si>
    <t xml:space="preserve">Rediger/oppdater/fyll inn bare på dette arket (Registrering), og bare de gule feltene </t>
  </si>
  <si>
    <t>Kritikkskjemaene, arkene "1, 2 osv." skrives ut og deles ut til deltakerne.</t>
  </si>
  <si>
    <t>Rapp.</t>
  </si>
  <si>
    <t>Rundering/Rapport:</t>
  </si>
  <si>
    <t>83-</t>
  </si>
  <si>
    <t>Stabijhoun</t>
  </si>
  <si>
    <t>Staff. Bull Terrier</t>
  </si>
  <si>
    <t>Lagre fila som "prøvenummer_klasse_dato", og send NBF - resultat@norsk-brukshundsport.no - så fort prøven er avsluttet.</t>
  </si>
  <si>
    <t>Golden Retr.</t>
  </si>
  <si>
    <t>Holl. Gjeterh.</t>
  </si>
  <si>
    <t>Riesensch.</t>
  </si>
  <si>
    <t>Østerr. Pincher</t>
  </si>
  <si>
    <t>Per Arne Bakke</t>
  </si>
  <si>
    <t>Åsnes OHK</t>
  </si>
  <si>
    <t>Bouvier</t>
  </si>
  <si>
    <t>N.Hovawart Kl.</t>
  </si>
  <si>
    <t>Schäferhund N.h.</t>
  </si>
  <si>
    <t>Schäferhund L.h.</t>
  </si>
  <si>
    <t>Schnauzer S/P</t>
  </si>
  <si>
    <t>Bichon Hav.</t>
  </si>
  <si>
    <t>Schnauzer</t>
  </si>
  <si>
    <t>Revidert</t>
  </si>
  <si>
    <t>Notodden</t>
  </si>
  <si>
    <t>Irish Softc.W.T.</t>
  </si>
  <si>
    <t>Norsk Dobermann Klub</t>
  </si>
  <si>
    <t>Luster</t>
  </si>
  <si>
    <t>Sør-Rogaland</t>
  </si>
  <si>
    <t>Eide og Fræna</t>
  </si>
  <si>
    <t>Hallingdal</t>
  </si>
  <si>
    <t>N.Terrier Kl.</t>
  </si>
  <si>
    <t>Alta</t>
  </si>
  <si>
    <t>Førde</t>
  </si>
  <si>
    <t>Hamar</t>
  </si>
  <si>
    <t>Haugesund</t>
  </si>
  <si>
    <t>Kyrkjebø</t>
  </si>
  <si>
    <t>Mandal</t>
  </si>
  <si>
    <t>N.Puddel Kl.</t>
  </si>
  <si>
    <t>N.Rallyl.Kl.</t>
  </si>
  <si>
    <t>Rana</t>
  </si>
  <si>
    <t>Spansk Vannh.</t>
  </si>
  <si>
    <t>Lagotto</t>
  </si>
  <si>
    <t>Beauceron</t>
  </si>
  <si>
    <t>Ølen Etne Vidafj.</t>
  </si>
  <si>
    <t>Urskauen AG</t>
  </si>
  <si>
    <t xml:space="preserve">Mellompuddel </t>
  </si>
  <si>
    <t>Anders Bakken</t>
  </si>
  <si>
    <t>La inn følgende dommere: Kristin Halle, Bernt Hinna og Frode Løken</t>
  </si>
  <si>
    <t>La inn følgende rase: Mellompuddel</t>
  </si>
  <si>
    <t>Bernt Hinna</t>
  </si>
  <si>
    <t>Frode Løken</t>
  </si>
  <si>
    <t>Kristin Halle</t>
  </si>
  <si>
    <t>La inn følgende klubber: Bamble Hundeklubb, Gjøvik Hundeklubb,Norsk Schæferhund Klubb, Sykkylven Hundeklubb og følgende dommere: Aud Flæmseter og Bettina Bruvik</t>
  </si>
  <si>
    <t>Sykkylven</t>
  </si>
  <si>
    <t>Bamble Hundeklubb</t>
  </si>
  <si>
    <t>Norsk Schäferhund Klub</t>
  </si>
  <si>
    <t>Sykkylven Hundeklubb</t>
  </si>
  <si>
    <t>Aud Flæmseter</t>
  </si>
  <si>
    <t>Bettina Bruvik</t>
  </si>
  <si>
    <t xml:space="preserve">La inn dommer: Margrethe Thømt </t>
  </si>
  <si>
    <t xml:space="preserve">Margrethe Thømt </t>
  </si>
  <si>
    <t>La inn rase: Finsk Lapphund</t>
  </si>
  <si>
    <t>Finsk Lapphund</t>
  </si>
  <si>
    <t>Apportering av metallapport</t>
  </si>
  <si>
    <t xml:space="preserve">Fellesdekk 5 min synlig fører og skudd	</t>
  </si>
  <si>
    <t>Metallapp</t>
  </si>
  <si>
    <t>La inn følgende klubber: Rakkestad Hundeklubb og Rykkinn Hundeklubb</t>
  </si>
  <si>
    <t>Tilpasset nye regler fra 01.01.2024</t>
  </si>
  <si>
    <t>Rakkestad Hundeklubb</t>
  </si>
  <si>
    <t>Rykkinn Hundeklubb</t>
  </si>
  <si>
    <t>Rakkestad HK</t>
  </si>
  <si>
    <t>Rykkinn HK</t>
  </si>
  <si>
    <t>Får hunden 0 på en øvelse, skriv 0 i kololonna. Om hunden ikke utfører en øvelse, skriv - (bindestrek) i kolonna.</t>
  </si>
  <si>
    <t>Arket "Resultatskj. for signering" skal skrives ut og signeres av dommerne.</t>
  </si>
  <si>
    <t>1:Endre Karakter "-" til -, 2:Dommerskjema-&gt;Poeng-&gt;tilat karakter -, 3:Dommerskjema-&gt;Test på blank dato, 4:Dommerskjema-&gt;Zoom 125%, 5:Registrering-&gt;Zoom 125% og forklarende tekst Arial 10.</t>
  </si>
  <si>
    <t>-</t>
  </si>
  <si>
    <t xml:space="preserve">La inn arrangørklubb NSchK avd Moss/Vestby som Norsk Schäferhund Klub Moss/Vestby </t>
  </si>
  <si>
    <t xml:space="preserve">Norsk Schäferhund Klub Moss/Vestby </t>
  </si>
  <si>
    <t>La inn arrangørklubb: Holmestrand Hundeklubb og rasene: Briard og Pyreneisk Gjeterhund</t>
  </si>
  <si>
    <t xml:space="preserve">Holmestrand Hundeklubb </t>
  </si>
  <si>
    <t>Briard</t>
  </si>
  <si>
    <t>Pyreneisk Gjeterhund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</si>
</sst>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;[Red]0.0"/>
    <numFmt numFmtId="166" formatCode="dd/mm/yyyy;@"/>
  </numFmts>
  <fonts count="48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8"/>
      <name val="Arial"/>
      <family val="2"/>
    </font>
    <font>
      <i/>
      <sz val="7"/>
      <name val="Arial"/>
      <family val="2"/>
    </font>
    <font>
      <b/>
      <sz val="17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1"/>
      <name val="Arial"/>
      <family val="2"/>
    </font>
    <font>
      <b/>
      <sz val="14"/>
      <color rgb="FF0070C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20"/>
      <name val="Arial"/>
      <family val="2"/>
    </font>
    <font>
      <sz val="9"/>
      <color theme="0"/>
      <name val="Arial"/>
      <family val="2"/>
    </font>
    <font>
      <sz val="11"/>
      <name val="Aharoni"/>
      <charset val="177"/>
    </font>
    <font>
      <b/>
      <sz val="14"/>
      <name val="Aharoni"/>
      <charset val="177"/>
    </font>
    <font>
      <i/>
      <sz val="12"/>
      <name val="Arial"/>
      <family val="2"/>
    </font>
    <font>
      <b/>
      <sz val="10"/>
      <name val="Comic Sans MS"/>
      <family val="4"/>
    </font>
    <font>
      <b/>
      <sz val="18"/>
      <name val="Comic Sans MS"/>
      <family val="4"/>
    </font>
    <font>
      <sz val="12"/>
      <name val="Arial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sz val="20"/>
      <color rgb="FF171168"/>
      <name val="Arial"/>
      <family val="2"/>
    </font>
    <font>
      <sz val="10"/>
      <color rgb="FF171168"/>
      <name val="Arial"/>
      <family val="2"/>
    </font>
    <font>
      <b/>
      <sz val="13"/>
      <color rgb="FF171168"/>
      <name val="Arial"/>
      <family val="2"/>
    </font>
    <font>
      <sz val="13"/>
      <color rgb="FF171168"/>
      <name val="Arial"/>
      <family val="2"/>
    </font>
    <font>
      <sz val="12"/>
      <color rgb="FF171168"/>
      <name val="Arial"/>
      <family val="2"/>
    </font>
    <font>
      <b/>
      <sz val="10"/>
      <color rgb="FF171168"/>
      <name val="Arial"/>
      <family val="2"/>
    </font>
    <font>
      <b/>
      <sz val="12"/>
      <color rgb="FF171168"/>
      <name val="Arial"/>
      <family val="2"/>
    </font>
    <font>
      <b/>
      <sz val="8"/>
      <color rgb="FF171168"/>
      <name val="Arial"/>
      <family val="2"/>
    </font>
    <font>
      <sz val="12"/>
      <name val="Arial"/>
      <family val="2"/>
    </font>
    <font>
      <b/>
      <sz val="11"/>
      <color rgb="FF171168"/>
      <name val="Arial"/>
      <family val="2"/>
    </font>
    <font>
      <sz val="11"/>
      <color rgb="FF171168"/>
      <name val="Arial"/>
      <family val="2"/>
    </font>
    <font>
      <b/>
      <sz val="18"/>
      <color rgb="FF171168"/>
      <name val="Arial"/>
      <family val="2"/>
    </font>
    <font>
      <u/>
      <sz val="10"/>
      <color theme="10"/>
      <name val="Arial"/>
      <family val="2"/>
    </font>
    <font>
      <i/>
      <sz val="10"/>
      <name val="Chalkduster"/>
      <family val="2"/>
    </font>
  </fonts>
  <fills count="16">
    <fill>
      <patternFill patternType="none"/>
    </fill>
    <fill>
      <patternFill patternType="gray125"/>
    </fill>
    <fill>
      <patternFill patternType="lightUp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2DFC3"/>
        <bgColor indexed="64"/>
      </patternFill>
    </fill>
    <fill>
      <patternFill patternType="solid">
        <fgColor rgb="FFFFFDD6"/>
        <bgColor indexed="64"/>
      </patternFill>
    </fill>
    <fill>
      <patternFill patternType="solid">
        <fgColor rgb="FFDCD9B6"/>
        <bgColor indexed="64"/>
      </patternFill>
    </fill>
    <fill>
      <patternFill patternType="solid">
        <fgColor rgb="FF9E9A9A"/>
        <bgColor indexed="64"/>
      </patternFill>
    </fill>
    <fill>
      <patternFill patternType="solid">
        <fgColor rgb="FFC6C3C3"/>
        <bgColor indexed="64"/>
      </patternFill>
    </fill>
  </fills>
  <borders count="1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medium">
        <color auto="1"/>
      </right>
      <top style="medium">
        <color auto="1"/>
      </top>
      <bottom/>
      <diagonal/>
    </border>
    <border>
      <left style="thin">
        <color theme="2" tint="-0.249977111117893"/>
      </left>
      <right style="medium">
        <color auto="1"/>
      </right>
      <top/>
      <bottom/>
      <diagonal/>
    </border>
    <border>
      <left style="thin">
        <color theme="2" tint="-0.249977111117893"/>
      </left>
      <right style="medium">
        <color auto="1"/>
      </right>
      <top/>
      <bottom style="medium">
        <color auto="1"/>
      </bottom>
      <diagonal/>
    </border>
    <border>
      <left/>
      <right style="thin">
        <color theme="2" tint="-0.249977111117893"/>
      </right>
      <top style="medium">
        <color auto="1"/>
      </top>
      <bottom/>
      <diagonal/>
    </border>
    <border>
      <left/>
      <right style="thin">
        <color theme="2" tint="-0.249977111117893"/>
      </right>
      <top/>
      <bottom style="medium">
        <color auto="1"/>
      </bottom>
      <diagonal/>
    </border>
    <border>
      <left/>
      <right style="thin">
        <color theme="2" tint="-0.249977111117893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medium">
        <color auto="1"/>
      </bottom>
      <diagonal/>
    </border>
    <border>
      <left style="medium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rgb="FF171167"/>
      </left>
      <right/>
      <top style="thin">
        <color rgb="FF171167"/>
      </top>
      <bottom style="thin">
        <color rgb="FF171167"/>
      </bottom>
      <diagonal/>
    </border>
    <border>
      <left style="thin">
        <color rgb="FF171167"/>
      </left>
      <right/>
      <top style="thin">
        <color rgb="FF171167"/>
      </top>
      <bottom style="medium">
        <color rgb="FF171167"/>
      </bottom>
      <diagonal/>
    </border>
    <border>
      <left style="thin">
        <color auto="1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/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medium">
        <color rgb="FF171168"/>
      </bottom>
      <diagonal/>
    </border>
    <border>
      <left style="medium">
        <color rgb="FF171168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 style="thin">
        <color auto="1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/>
      <top style="medium">
        <color rgb="FF171168"/>
      </top>
      <bottom/>
      <diagonal/>
    </border>
    <border>
      <left style="medium">
        <color rgb="FF171168"/>
      </left>
      <right style="thin">
        <color auto="1"/>
      </right>
      <top/>
      <bottom/>
      <diagonal/>
    </border>
    <border>
      <left style="thin">
        <color auto="1"/>
      </left>
      <right style="medium">
        <color rgb="FF171168"/>
      </right>
      <top/>
      <bottom/>
      <diagonal/>
    </border>
    <border>
      <left style="medium">
        <color rgb="FF17116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171168"/>
      </right>
      <top style="thin">
        <color auto="1"/>
      </top>
      <bottom/>
      <diagonal/>
    </border>
    <border>
      <left style="medium">
        <color rgb="FF171168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medium">
        <color rgb="FF171168"/>
      </right>
      <top style="thin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/>
      <bottom/>
      <diagonal/>
    </border>
    <border>
      <left style="thin">
        <color theme="2" tint="-0.249977111117893"/>
      </left>
      <right style="medium">
        <color rgb="FF171168"/>
      </right>
      <top/>
      <bottom style="medium">
        <color rgb="FF171168"/>
      </bottom>
      <diagonal/>
    </border>
    <border>
      <left style="thin">
        <color rgb="FF120455"/>
      </left>
      <right style="medium">
        <color auto="1"/>
      </right>
      <top style="medium">
        <color auto="1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medium">
        <color auto="1"/>
      </bottom>
      <diagonal/>
    </border>
    <border>
      <left style="thin">
        <color rgb="FF171167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rgb="FF171167"/>
      </top>
      <bottom style="medium">
        <color rgb="FF171167"/>
      </bottom>
      <diagonal/>
    </border>
    <border>
      <left style="medium">
        <color rgb="FF171167"/>
      </left>
      <right/>
      <top style="thin">
        <color rgb="FF171167"/>
      </top>
      <bottom style="medium">
        <color rgb="FF171167"/>
      </bottom>
      <diagonal/>
    </border>
    <border>
      <left/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medium">
        <color rgb="FF171167"/>
      </left>
      <right/>
      <top style="thin">
        <color rgb="FF171167"/>
      </top>
      <bottom style="thin">
        <color rgb="FF171167"/>
      </bottom>
      <diagonal/>
    </border>
    <border>
      <left/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/>
      <top/>
      <bottom style="thin">
        <color rgb="FF171167"/>
      </bottom>
      <diagonal/>
    </border>
    <border>
      <left style="medium">
        <color rgb="FF171167"/>
      </left>
      <right/>
      <top style="medium">
        <color rgb="FF171167"/>
      </top>
      <bottom style="thin">
        <color rgb="FF171167"/>
      </bottom>
      <diagonal/>
    </border>
    <border>
      <left/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theme="2" tint="-0.249977111117893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rgb="FF171167"/>
      </right>
      <top style="thin">
        <color rgb="FF171167"/>
      </top>
      <bottom style="thin">
        <color rgb="FF171167"/>
      </bottom>
      <diagonal/>
    </border>
  </borders>
  <cellStyleXfs count="214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67">
    <xf numFmtId="0" fontId="0" fillId="0" borderId="0" xfId="0"/>
    <xf numFmtId="0" fontId="3" fillId="0" borderId="2" xfId="0" applyFont="1" applyBorder="1"/>
    <xf numFmtId="0" fontId="0" fillId="0" borderId="3" xfId="0" applyBorder="1"/>
    <xf numFmtId="0" fontId="5" fillId="0" borderId="0" xfId="0" applyFont="1" applyAlignment="1">
      <alignment horizontal="center"/>
    </xf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164" fontId="3" fillId="0" borderId="2" xfId="0" applyNumberFormat="1" applyFont="1" applyBorder="1"/>
    <xf numFmtId="0" fontId="3" fillId="0" borderId="10" xfId="0" applyFont="1" applyBorder="1"/>
    <xf numFmtId="164" fontId="3" fillId="0" borderId="11" xfId="0" applyNumberFormat="1" applyFont="1" applyBorder="1"/>
    <xf numFmtId="0" fontId="3" fillId="0" borderId="12" xfId="0" applyFont="1" applyBorder="1"/>
    <xf numFmtId="164" fontId="2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/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4" fillId="0" borderId="0" xfId="0" applyFont="1"/>
    <xf numFmtId="0" fontId="13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19" fillId="0" borderId="17" xfId="0" applyFont="1" applyBorder="1" applyAlignment="1" applyProtection="1">
      <alignment horizontal="center"/>
      <protection locked="0"/>
    </xf>
    <xf numFmtId="0" fontId="9" fillId="0" borderId="15" xfId="0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0" fontId="16" fillId="0" borderId="23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0" fillId="0" borderId="26" xfId="0" applyBorder="1"/>
    <xf numFmtId="164" fontId="9" fillId="0" borderId="8" xfId="0" applyNumberFormat="1" applyFont="1" applyBorder="1"/>
    <xf numFmtId="0" fontId="9" fillId="0" borderId="9" xfId="0" applyFont="1" applyBorder="1"/>
    <xf numFmtId="164" fontId="9" fillId="0" borderId="2" xfId="0" applyNumberFormat="1" applyFont="1" applyBorder="1"/>
    <xf numFmtId="0" fontId="9" fillId="0" borderId="10" xfId="0" applyFont="1" applyBorder="1"/>
    <xf numFmtId="164" fontId="20" fillId="0" borderId="6" xfId="0" applyNumberFormat="1" applyFont="1" applyBorder="1" applyAlignment="1">
      <alignment horizontal="center"/>
    </xf>
    <xf numFmtId="0" fontId="7" fillId="4" borderId="0" xfId="0" applyFont="1" applyFill="1"/>
    <xf numFmtId="0" fontId="0" fillId="4" borderId="0" xfId="0" applyFill="1"/>
    <xf numFmtId="0" fontId="12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20" fontId="11" fillId="5" borderId="17" xfId="0" applyNumberFormat="1" applyFont="1" applyFill="1" applyBorder="1" applyAlignment="1" applyProtection="1">
      <alignment horizontal="center"/>
      <protection locked="0"/>
    </xf>
    <xf numFmtId="20" fontId="11" fillId="5" borderId="2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0" borderId="14" xfId="0" applyFont="1" applyBorder="1" applyAlignment="1">
      <alignment horizontal="center" vertical="center"/>
    </xf>
    <xf numFmtId="0" fontId="7" fillId="4" borderId="29" xfId="0" applyFont="1" applyFill="1" applyBorder="1"/>
    <xf numFmtId="0" fontId="0" fillId="4" borderId="28" xfId="0" applyFill="1" applyBorder="1"/>
    <xf numFmtId="0" fontId="12" fillId="4" borderId="28" xfId="0" applyFont="1" applyFill="1" applyBorder="1" applyAlignment="1" applyProtection="1">
      <alignment horizontal="left"/>
      <protection locked="0"/>
    </xf>
    <xf numFmtId="0" fontId="7" fillId="4" borderId="28" xfId="0" applyFont="1" applyFill="1" applyBorder="1"/>
    <xf numFmtId="0" fontId="12" fillId="4" borderId="34" xfId="0" applyFont="1" applyFill="1" applyBorder="1" applyAlignment="1" applyProtection="1">
      <alignment horizontal="left"/>
      <protection locked="0"/>
    </xf>
    <xf numFmtId="0" fontId="3" fillId="4" borderId="49" xfId="0" applyFont="1" applyFill="1" applyBorder="1" applyAlignment="1" applyProtection="1">
      <alignment horizontal="left"/>
      <protection locked="0"/>
    </xf>
    <xf numFmtId="0" fontId="3" fillId="4" borderId="30" xfId="0" applyFont="1" applyFill="1" applyBorder="1" applyAlignment="1">
      <alignment horizontal="left"/>
    </xf>
    <xf numFmtId="0" fontId="9" fillId="4" borderId="31" xfId="0" applyFont="1" applyFill="1" applyBorder="1" applyAlignment="1">
      <alignment horizontal="left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21" fillId="4" borderId="31" xfId="0" applyFont="1" applyFill="1" applyBorder="1" applyAlignment="1" applyProtection="1">
      <alignment horizontal="center"/>
      <protection locked="0"/>
    </xf>
    <xf numFmtId="0" fontId="3" fillId="4" borderId="31" xfId="0" applyFont="1" applyFill="1" applyBorder="1"/>
    <xf numFmtId="0" fontId="3" fillId="4" borderId="32" xfId="0" applyFont="1" applyFill="1" applyBorder="1" applyAlignment="1" applyProtection="1">
      <alignment horizontal="left"/>
      <protection locked="0"/>
    </xf>
    <xf numFmtId="0" fontId="3" fillId="0" borderId="8" xfId="0" applyFont="1" applyBorder="1"/>
    <xf numFmtId="0" fontId="5" fillId="0" borderId="22" xfId="0" applyFont="1" applyBorder="1" applyAlignment="1" applyProtection="1">
      <alignment horizontal="left"/>
      <protection locked="0"/>
    </xf>
    <xf numFmtId="0" fontId="3" fillId="0" borderId="19" xfId="0" applyFont="1" applyBorder="1"/>
    <xf numFmtId="0" fontId="3" fillId="0" borderId="26" xfId="0" applyFont="1" applyBorder="1"/>
    <xf numFmtId="0" fontId="3" fillId="0" borderId="52" xfId="0" applyFont="1" applyBorder="1"/>
    <xf numFmtId="0" fontId="25" fillId="6" borderId="20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horizontal="center"/>
    </xf>
    <xf numFmtId="0" fontId="25" fillId="6" borderId="21" xfId="0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16" fillId="7" borderId="14" xfId="0" quotePrefix="1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left"/>
    </xf>
    <xf numFmtId="0" fontId="16" fillId="7" borderId="21" xfId="0" applyFont="1" applyFill="1" applyBorder="1" applyAlignment="1">
      <alignment horizontal="left"/>
    </xf>
    <xf numFmtId="164" fontId="1" fillId="7" borderId="21" xfId="0" applyNumberFormat="1" applyFont="1" applyFill="1" applyBorder="1" applyAlignment="1">
      <alignment horizontal="center"/>
    </xf>
    <xf numFmtId="165" fontId="18" fillId="7" borderId="21" xfId="0" applyNumberFormat="1" applyFont="1" applyFill="1" applyBorder="1" applyAlignment="1">
      <alignment horizontal="center"/>
    </xf>
    <xf numFmtId="0" fontId="26" fillId="7" borderId="21" xfId="0" applyFont="1" applyFill="1" applyBorder="1" applyAlignment="1">
      <alignment horizontal="center"/>
    </xf>
    <xf numFmtId="0" fontId="16" fillId="0" borderId="16" xfId="0" quotePrefix="1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26" fillId="0" borderId="6" xfId="0" applyFont="1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8" fillId="0" borderId="0" xfId="0" applyFont="1" applyAlignment="1">
      <alignment horizontal="left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9" fillId="0" borderId="47" xfId="0" applyFont="1" applyBorder="1" applyAlignment="1" applyProtection="1">
      <alignment horizontal="center"/>
      <protection locked="0"/>
    </xf>
    <xf numFmtId="0" fontId="30" fillId="0" borderId="16" xfId="0" applyFont="1" applyBorder="1" applyAlignment="1">
      <alignment horizontal="center"/>
    </xf>
    <xf numFmtId="0" fontId="30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2" fillId="0" borderId="0" xfId="0" applyFont="1"/>
    <xf numFmtId="0" fontId="33" fillId="0" borderId="0" xfId="0" applyFont="1"/>
    <xf numFmtId="0" fontId="31" fillId="10" borderId="70" xfId="0" applyFont="1" applyFill="1" applyBorder="1" applyAlignment="1">
      <alignment horizontal="center"/>
    </xf>
    <xf numFmtId="0" fontId="31" fillId="10" borderId="71" xfId="0" applyFont="1" applyFill="1" applyBorder="1" applyAlignment="1">
      <alignment horizontal="center"/>
    </xf>
    <xf numFmtId="0" fontId="31" fillId="10" borderId="69" xfId="0" applyFont="1" applyFill="1" applyBorder="1" applyAlignment="1">
      <alignment horizontal="center"/>
    </xf>
    <xf numFmtId="0" fontId="31" fillId="9" borderId="70" xfId="0" applyFont="1" applyFill="1" applyBorder="1" applyAlignment="1">
      <alignment horizontal="center"/>
    </xf>
    <xf numFmtId="0" fontId="31" fillId="11" borderId="59" xfId="0" applyFont="1" applyFill="1" applyBorder="1"/>
    <xf numFmtId="0" fontId="31" fillId="11" borderId="59" xfId="0" applyFont="1" applyFill="1" applyBorder="1" applyAlignment="1">
      <alignment horizontal="left"/>
    </xf>
    <xf numFmtId="0" fontId="31" fillId="11" borderId="64" xfId="0" applyFont="1" applyFill="1" applyBorder="1" applyAlignment="1">
      <alignment horizontal="center"/>
    </xf>
    <xf numFmtId="164" fontId="31" fillId="11" borderId="60" xfId="0" applyNumberFormat="1" applyFont="1" applyFill="1" applyBorder="1" applyAlignment="1">
      <alignment horizontal="center"/>
    </xf>
    <xf numFmtId="164" fontId="31" fillId="11" borderId="59" xfId="0" applyNumberFormat="1" applyFont="1" applyFill="1" applyBorder="1" applyAlignment="1">
      <alignment horizontal="center"/>
    </xf>
    <xf numFmtId="0" fontId="31" fillId="12" borderId="59" xfId="0" applyFont="1" applyFill="1" applyBorder="1"/>
    <xf numFmtId="0" fontId="31" fillId="12" borderId="59" xfId="0" applyFont="1" applyFill="1" applyBorder="1" applyAlignment="1">
      <alignment horizontal="left"/>
    </xf>
    <xf numFmtId="0" fontId="31" fillId="12" borderId="64" xfId="0" applyFont="1" applyFill="1" applyBorder="1" applyAlignment="1">
      <alignment horizontal="center"/>
    </xf>
    <xf numFmtId="164" fontId="31" fillId="12" borderId="60" xfId="0" applyNumberFormat="1" applyFont="1" applyFill="1" applyBorder="1" applyAlignment="1">
      <alignment horizontal="center"/>
    </xf>
    <xf numFmtId="164" fontId="31" fillId="12" borderId="59" xfId="0" applyNumberFormat="1" applyFont="1" applyFill="1" applyBorder="1" applyAlignment="1">
      <alignment horizontal="center"/>
    </xf>
    <xf numFmtId="0" fontId="31" fillId="13" borderId="63" xfId="0" applyFont="1" applyFill="1" applyBorder="1" applyAlignment="1">
      <alignment horizontal="center"/>
    </xf>
    <xf numFmtId="0" fontId="31" fillId="13" borderId="65" xfId="0" applyFont="1" applyFill="1" applyBorder="1" applyAlignment="1">
      <alignment horizontal="center"/>
    </xf>
    <xf numFmtId="164" fontId="31" fillId="13" borderId="61" xfId="0" applyNumberFormat="1" applyFont="1" applyFill="1" applyBorder="1" applyAlignment="1">
      <alignment horizontal="center"/>
    </xf>
    <xf numFmtId="164" fontId="31" fillId="13" borderId="62" xfId="0" applyNumberFormat="1" applyFont="1" applyFill="1" applyBorder="1" applyAlignment="1">
      <alignment horizontal="center"/>
    </xf>
    <xf numFmtId="0" fontId="36" fillId="0" borderId="0" xfId="0" applyFont="1"/>
    <xf numFmtId="0" fontId="35" fillId="0" borderId="0" xfId="0" applyFont="1"/>
    <xf numFmtId="0" fontId="37" fillId="0" borderId="0" xfId="0" applyFont="1"/>
    <xf numFmtId="0" fontId="34" fillId="0" borderId="0" xfId="0" applyFont="1" applyAlignment="1">
      <alignment horizontal="center"/>
    </xf>
    <xf numFmtId="0" fontId="5" fillId="13" borderId="77" xfId="0" applyFont="1" applyFill="1" applyBorder="1" applyAlignment="1">
      <alignment horizontal="left"/>
    </xf>
    <xf numFmtId="0" fontId="31" fillId="13" borderId="82" xfId="0" applyFont="1" applyFill="1" applyBorder="1"/>
    <xf numFmtId="0" fontId="31" fillId="13" borderId="82" xfId="0" applyFont="1" applyFill="1" applyBorder="1" applyAlignment="1">
      <alignment horizontal="left"/>
    </xf>
    <xf numFmtId="0" fontId="31" fillId="10" borderId="85" xfId="0" applyFont="1" applyFill="1" applyBorder="1" applyAlignment="1">
      <alignment horizontal="center"/>
    </xf>
    <xf numFmtId="0" fontId="31" fillId="9" borderId="86" xfId="0" applyFont="1" applyFill="1" applyBorder="1" applyAlignment="1">
      <alignment horizontal="center"/>
    </xf>
    <xf numFmtId="0" fontId="31" fillId="10" borderId="86" xfId="0" applyFont="1" applyFill="1" applyBorder="1" applyAlignment="1">
      <alignment horizontal="center"/>
    </xf>
    <xf numFmtId="0" fontId="31" fillId="10" borderId="87" xfId="0" applyFont="1" applyFill="1" applyBorder="1" applyAlignment="1">
      <alignment horizontal="center"/>
    </xf>
    <xf numFmtId="0" fontId="39" fillId="0" borderId="99" xfId="0" applyFont="1" applyBorder="1" applyAlignment="1">
      <alignment horizontal="center"/>
    </xf>
    <xf numFmtId="0" fontId="39" fillId="0" borderId="100" xfId="0" applyFont="1" applyBorder="1" applyAlignment="1">
      <alignment horizontal="center"/>
    </xf>
    <xf numFmtId="0" fontId="39" fillId="0" borderId="101" xfId="0" applyFont="1" applyBorder="1" applyAlignment="1">
      <alignment horizontal="center"/>
    </xf>
    <xf numFmtId="0" fontId="41" fillId="0" borderId="43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39" fillId="0" borderId="102" xfId="0" applyFont="1" applyBorder="1" applyAlignment="1">
      <alignment horizontal="center"/>
    </xf>
    <xf numFmtId="164" fontId="31" fillId="13" borderId="57" xfId="0" applyNumberFormat="1" applyFont="1" applyFill="1" applyBorder="1" applyAlignment="1">
      <alignment horizontal="center"/>
    </xf>
    <xf numFmtId="164" fontId="31" fillId="13" borderId="58" xfId="0" applyNumberFormat="1" applyFont="1" applyFill="1" applyBorder="1" applyAlignment="1">
      <alignment horizontal="center"/>
    </xf>
    <xf numFmtId="164" fontId="31" fillId="13" borderId="63" xfId="0" applyNumberFormat="1" applyFont="1" applyFill="1" applyBorder="1" applyAlignment="1">
      <alignment horizontal="center"/>
    </xf>
    <xf numFmtId="164" fontId="31" fillId="12" borderId="64" xfId="0" applyNumberFormat="1" applyFont="1" applyFill="1" applyBorder="1" applyAlignment="1">
      <alignment horizontal="center"/>
    </xf>
    <xf numFmtId="164" fontId="31" fillId="11" borderId="64" xfId="0" applyNumberFormat="1" applyFont="1" applyFill="1" applyBorder="1" applyAlignment="1">
      <alignment horizontal="center"/>
    </xf>
    <xf numFmtId="164" fontId="31" fillId="13" borderId="65" xfId="0" applyNumberFormat="1" applyFont="1" applyFill="1" applyBorder="1" applyAlignment="1">
      <alignment horizontal="center"/>
    </xf>
    <xf numFmtId="0" fontId="31" fillId="13" borderId="66" xfId="0" applyFont="1" applyFill="1" applyBorder="1" applyAlignment="1">
      <alignment horizontal="center"/>
    </xf>
    <xf numFmtId="0" fontId="31" fillId="12" borderId="68" xfId="0" applyFont="1" applyFill="1" applyBorder="1" applyAlignment="1">
      <alignment horizontal="center"/>
    </xf>
    <xf numFmtId="0" fontId="31" fillId="11" borderId="68" xfId="0" applyFont="1" applyFill="1" applyBorder="1" applyAlignment="1">
      <alignment horizontal="center"/>
    </xf>
    <xf numFmtId="0" fontId="31" fillId="13" borderId="67" xfId="0" applyFont="1" applyFill="1" applyBorder="1" applyAlignment="1">
      <alignment horizontal="center"/>
    </xf>
    <xf numFmtId="0" fontId="31" fillId="13" borderId="105" xfId="0" applyFont="1" applyFill="1" applyBorder="1"/>
    <xf numFmtId="0" fontId="31" fillId="13" borderId="105" xfId="0" applyFont="1" applyFill="1" applyBorder="1" applyAlignment="1">
      <alignment horizontal="left"/>
    </xf>
    <xf numFmtId="0" fontId="31" fillId="12" borderId="103" xfId="0" applyFont="1" applyFill="1" applyBorder="1"/>
    <xf numFmtId="0" fontId="31" fillId="11" borderId="103" xfId="0" applyFont="1" applyFill="1" applyBorder="1"/>
    <xf numFmtId="0" fontId="31" fillId="13" borderId="95" xfId="0" applyFont="1" applyFill="1" applyBorder="1"/>
    <xf numFmtId="0" fontId="6" fillId="12" borderId="59" xfId="0" applyFont="1" applyFill="1" applyBorder="1" applyAlignment="1">
      <alignment horizontal="left"/>
    </xf>
    <xf numFmtId="0" fontId="38" fillId="9" borderId="74" xfId="0" applyFont="1" applyFill="1" applyBorder="1"/>
    <xf numFmtId="164" fontId="31" fillId="10" borderId="109" xfId="0" applyNumberFormat="1" applyFont="1" applyFill="1" applyBorder="1" applyAlignment="1">
      <alignment horizontal="center"/>
    </xf>
    <xf numFmtId="164" fontId="31" fillId="9" borderId="110" xfId="0" applyNumberFormat="1" applyFont="1" applyFill="1" applyBorder="1" applyAlignment="1">
      <alignment horizontal="center"/>
    </xf>
    <xf numFmtId="164" fontId="31" fillId="10" borderId="110" xfId="0" applyNumberFormat="1" applyFont="1" applyFill="1" applyBorder="1" applyAlignment="1">
      <alignment horizontal="center"/>
    </xf>
    <xf numFmtId="164" fontId="31" fillId="10" borderId="111" xfId="0" applyNumberFormat="1" applyFont="1" applyFill="1" applyBorder="1" applyAlignment="1">
      <alignment horizontal="center"/>
    </xf>
    <xf numFmtId="0" fontId="1" fillId="11" borderId="59" xfId="0" applyFont="1" applyFill="1" applyBorder="1" applyAlignment="1">
      <alignment horizontal="left"/>
    </xf>
    <xf numFmtId="0" fontId="42" fillId="12" borderId="59" xfId="0" applyFont="1" applyFill="1" applyBorder="1"/>
    <xf numFmtId="0" fontId="42" fillId="12" borderId="59" xfId="0" applyFont="1" applyFill="1" applyBorder="1" applyAlignment="1">
      <alignment horizontal="left"/>
    </xf>
    <xf numFmtId="0" fontId="42" fillId="11" borderId="59" xfId="0" applyFont="1" applyFill="1" applyBorder="1"/>
    <xf numFmtId="0" fontId="42" fillId="11" borderId="59" xfId="0" applyFont="1" applyFill="1" applyBorder="1" applyAlignment="1">
      <alignment horizontal="left"/>
    </xf>
    <xf numFmtId="0" fontId="16" fillId="0" borderId="0" xfId="0" applyFont="1"/>
    <xf numFmtId="166" fontId="45" fillId="0" borderId="0" xfId="0" applyNumberFormat="1" applyFont="1" applyAlignment="1">
      <alignment horizontal="center"/>
    </xf>
    <xf numFmtId="0" fontId="16" fillId="13" borderId="106" xfId="0" applyFont="1" applyFill="1" applyBorder="1"/>
    <xf numFmtId="0" fontId="16" fillId="12" borderId="107" xfId="0" applyFont="1" applyFill="1" applyBorder="1"/>
    <xf numFmtId="0" fontId="16" fillId="11" borderId="107" xfId="0" applyFont="1" applyFill="1" applyBorder="1"/>
    <xf numFmtId="0" fontId="16" fillId="13" borderId="108" xfId="0" applyFont="1" applyFill="1" applyBorder="1"/>
    <xf numFmtId="0" fontId="46" fillId="12" borderId="107" xfId="129" applyFill="1" applyBorder="1"/>
    <xf numFmtId="0" fontId="31" fillId="13" borderId="93" xfId="0" applyFont="1" applyFill="1" applyBorder="1"/>
    <xf numFmtId="0" fontId="0" fillId="0" borderId="0" xfId="0" quotePrefix="1"/>
    <xf numFmtId="0" fontId="1" fillId="2" borderId="10" xfId="0" applyFont="1" applyFill="1" applyBorder="1" applyAlignment="1">
      <alignment horizontal="center"/>
    </xf>
    <xf numFmtId="0" fontId="1" fillId="8" borderId="1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7" borderId="21" xfId="0" applyFont="1" applyFill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1" xfId="0" quotePrefix="1" applyFont="1" applyBorder="1" applyAlignment="1">
      <alignment horizontal="center"/>
    </xf>
    <xf numFmtId="0" fontId="38" fillId="10" borderId="74" xfId="0" applyFont="1" applyFill="1" applyBorder="1"/>
    <xf numFmtId="0" fontId="38" fillId="10" borderId="75" xfId="0" applyFont="1" applyFill="1" applyBorder="1"/>
    <xf numFmtId="0" fontId="6" fillId="12" borderId="115" xfId="0" applyFont="1" applyFill="1" applyBorder="1" applyAlignment="1">
      <alignment horizontal="left"/>
    </xf>
    <xf numFmtId="0" fontId="38" fillId="9" borderId="76" xfId="0" applyFont="1" applyFill="1" applyBorder="1"/>
    <xf numFmtId="0" fontId="38" fillId="14" borderId="120" xfId="0" applyFont="1" applyFill="1" applyBorder="1"/>
    <xf numFmtId="0" fontId="38" fillId="14" borderId="121" xfId="0" applyFont="1" applyFill="1" applyBorder="1"/>
    <xf numFmtId="166" fontId="5" fillId="13" borderId="122" xfId="0" applyNumberFormat="1" applyFont="1" applyFill="1" applyBorder="1" applyAlignment="1">
      <alignment horizontal="left"/>
    </xf>
    <xf numFmtId="166" fontId="6" fillId="12" borderId="125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9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0" fontId="44" fillId="0" borderId="0" xfId="0" applyFont="1"/>
    <xf numFmtId="0" fontId="34" fillId="0" borderId="0" xfId="0" applyFont="1" applyAlignment="1">
      <alignment horizontal="center"/>
    </xf>
    <xf numFmtId="0" fontId="35" fillId="0" borderId="0" xfId="0" applyFont="1"/>
    <xf numFmtId="0" fontId="40" fillId="0" borderId="98" xfId="0" applyFont="1" applyBorder="1" applyAlignment="1">
      <alignment horizontal="center"/>
    </xf>
    <xf numFmtId="0" fontId="35" fillId="0" borderId="81" xfId="0" applyFont="1" applyBorder="1" applyAlignment="1">
      <alignment horizontal="center"/>
    </xf>
    <xf numFmtId="0" fontId="40" fillId="0" borderId="88" xfId="0" applyFont="1" applyBorder="1" applyAlignment="1">
      <alignment vertical="center"/>
    </xf>
    <xf numFmtId="0" fontId="35" fillId="0" borderId="90" xfId="0" applyFont="1" applyBorder="1" applyAlignment="1">
      <alignment vertical="center"/>
    </xf>
    <xf numFmtId="0" fontId="39" fillId="0" borderId="94" xfId="0" applyFont="1" applyBorder="1" applyAlignment="1">
      <alignment horizontal="center" wrapText="1"/>
    </xf>
    <xf numFmtId="0" fontId="35" fillId="0" borderId="104" xfId="0" applyFont="1" applyBorder="1" applyAlignment="1">
      <alignment horizontal="center" wrapText="1"/>
    </xf>
    <xf numFmtId="0" fontId="43" fillId="0" borderId="89" xfId="0" applyFont="1" applyBorder="1" applyAlignment="1">
      <alignment vertical="center"/>
    </xf>
    <xf numFmtId="0" fontId="44" fillId="0" borderId="92" xfId="0" applyFont="1" applyBorder="1" applyAlignment="1">
      <alignment vertical="center"/>
    </xf>
    <xf numFmtId="0" fontId="40" fillId="0" borderId="79" xfId="0" applyFont="1" applyBorder="1" applyAlignment="1">
      <alignment vertical="center"/>
    </xf>
    <xf numFmtId="0" fontId="35" fillId="0" borderId="91" xfId="0" applyFont="1" applyBorder="1" applyAlignment="1">
      <alignment vertical="center"/>
    </xf>
    <xf numFmtId="0" fontId="40" fillId="0" borderId="93" xfId="0" applyFont="1" applyBorder="1" applyAlignment="1">
      <alignment horizontal="center" vertical="center"/>
    </xf>
    <xf numFmtId="0" fontId="35" fillId="0" borderId="103" xfId="0" applyFont="1" applyBorder="1" applyAlignment="1">
      <alignment horizontal="center" vertical="center"/>
    </xf>
    <xf numFmtId="0" fontId="40" fillId="0" borderId="96" xfId="0" applyFont="1" applyBorder="1" applyAlignment="1">
      <alignment horizontal="center"/>
    </xf>
    <xf numFmtId="0" fontId="35" fillId="0" borderId="80" xfId="0" applyFont="1" applyBorder="1" applyAlignment="1">
      <alignment horizontal="center"/>
    </xf>
    <xf numFmtId="0" fontId="0" fillId="0" borderId="97" xfId="0" applyBorder="1" applyAlignment="1">
      <alignment horizontal="center"/>
    </xf>
    <xf numFmtId="0" fontId="38" fillId="15" borderId="116" xfId="0" applyFont="1" applyFill="1" applyBorder="1"/>
    <xf numFmtId="0" fontId="0" fillId="0" borderId="117" xfId="0" applyBorder="1"/>
    <xf numFmtId="0" fontId="38" fillId="15" borderId="118" xfId="0" applyFont="1" applyFill="1" applyBorder="1"/>
    <xf numFmtId="0" fontId="0" fillId="0" borderId="119" xfId="0" applyBorder="1"/>
    <xf numFmtId="0" fontId="38" fillId="10" borderId="72" xfId="0" applyFont="1" applyFill="1" applyBorder="1" applyAlignment="1">
      <alignment horizontal="center"/>
    </xf>
    <xf numFmtId="0" fontId="38" fillId="10" borderId="73" xfId="0" applyFont="1" applyFill="1" applyBorder="1" applyAlignment="1">
      <alignment horizontal="center"/>
    </xf>
    <xf numFmtId="0" fontId="38" fillId="10" borderId="112" xfId="0" applyFont="1" applyFill="1" applyBorder="1" applyAlignment="1">
      <alignment horizontal="center"/>
    </xf>
    <xf numFmtId="0" fontId="5" fillId="12" borderId="77" xfId="0" applyFont="1" applyFill="1" applyBorder="1" applyAlignment="1">
      <alignment horizontal="left"/>
    </xf>
    <xf numFmtId="0" fontId="0" fillId="0" borderId="126" xfId="0" applyBorder="1" applyAlignment="1">
      <alignment horizontal="left"/>
    </xf>
    <xf numFmtId="0" fontId="5" fillId="13" borderId="77" xfId="0" applyFont="1" applyFill="1" applyBorder="1" applyAlignment="1">
      <alignment horizontal="left"/>
    </xf>
    <xf numFmtId="0" fontId="5" fillId="12" borderId="78" xfId="0" applyFont="1" applyFill="1" applyBorder="1" applyAlignment="1">
      <alignment horizontal="left"/>
    </xf>
    <xf numFmtId="0" fontId="0" fillId="0" borderId="114" xfId="0" applyBorder="1" applyAlignment="1">
      <alignment horizontal="left"/>
    </xf>
    <xf numFmtId="0" fontId="39" fillId="0" borderId="83" xfId="0" applyFont="1" applyBorder="1" applyAlignment="1">
      <alignment horizontal="center" wrapText="1"/>
    </xf>
    <xf numFmtId="0" fontId="35" fillId="0" borderId="84" xfId="0" applyFont="1" applyBorder="1" applyAlignment="1">
      <alignment horizontal="center" wrapText="1"/>
    </xf>
    <xf numFmtId="0" fontId="38" fillId="15" borderId="123" xfId="0" applyFont="1" applyFill="1" applyBorder="1"/>
    <xf numFmtId="0" fontId="0" fillId="0" borderId="124" xfId="0" applyBorder="1"/>
    <xf numFmtId="0" fontId="35" fillId="0" borderId="97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7" xfId="0" applyFont="1" applyBorder="1"/>
    <xf numFmtId="0" fontId="3" fillId="0" borderId="40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36" xfId="0" applyFont="1" applyBorder="1"/>
    <xf numFmtId="0" fontId="3" fillId="0" borderId="26" xfId="0" applyFont="1" applyBorder="1"/>
    <xf numFmtId="0" fontId="3" fillId="0" borderId="50" xfId="0" applyFont="1" applyBorder="1"/>
    <xf numFmtId="0" fontId="3" fillId="0" borderId="52" xfId="0" applyFont="1" applyBorder="1"/>
    <xf numFmtId="0" fontId="3" fillId="0" borderId="31" xfId="0" applyFont="1" applyBorder="1"/>
    <xf numFmtId="0" fontId="24" fillId="0" borderId="5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6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left"/>
    </xf>
    <xf numFmtId="0" fontId="2" fillId="0" borderId="40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14" fontId="5" fillId="0" borderId="40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0" fillId="0" borderId="17" xfId="0" applyBorder="1" applyAlignment="1">
      <alignment horizontal="left"/>
    </xf>
    <xf numFmtId="0" fontId="5" fillId="0" borderId="50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53" xfId="0" applyFont="1" applyBorder="1" applyAlignment="1" applyProtection="1">
      <alignment horizontal="center"/>
      <protection locked="0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0" fillId="0" borderId="28" xfId="0" applyFont="1" applyBorder="1" applyAlignment="1">
      <alignment horizontal="right"/>
    </xf>
    <xf numFmtId="0" fontId="3" fillId="0" borderId="29" xfId="0" applyFont="1" applyBorder="1"/>
    <xf numFmtId="0" fontId="0" fillId="0" borderId="28" xfId="0" applyBorder="1"/>
    <xf numFmtId="0" fontId="0" fillId="0" borderId="34" xfId="0" applyBorder="1"/>
    <xf numFmtId="0" fontId="25" fillId="6" borderId="55" xfId="0" applyFont="1" applyFill="1" applyBorder="1" applyAlignment="1">
      <alignment horizontal="center" vertical="center"/>
    </xf>
    <xf numFmtId="0" fontId="25" fillId="6" borderId="56" xfId="0" applyFont="1" applyFill="1" applyBorder="1" applyAlignment="1">
      <alignment horizontal="center" vertical="center"/>
    </xf>
    <xf numFmtId="0" fontId="25" fillId="6" borderId="54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vertical="center"/>
    </xf>
    <xf numFmtId="0" fontId="25" fillId="6" borderId="21" xfId="0" applyFont="1" applyFill="1" applyBorder="1" applyAlignment="1">
      <alignment vertical="center"/>
    </xf>
    <xf numFmtId="0" fontId="25" fillId="6" borderId="20" xfId="0" applyFont="1" applyFill="1" applyBorder="1" applyAlignment="1">
      <alignment horizontal="left" vertical="center"/>
    </xf>
    <xf numFmtId="0" fontId="25" fillId="6" borderId="21" xfId="0" applyFont="1" applyFill="1" applyBorder="1" applyAlignment="1">
      <alignment horizontal="left" vertic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3" fillId="0" borderId="1" xfId="0" applyFont="1" applyBorder="1"/>
    <xf numFmtId="0" fontId="9" fillId="4" borderId="4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35" xfId="0" applyBorder="1" applyAlignment="1">
      <alignment horizontal="center"/>
    </xf>
    <xf numFmtId="0" fontId="3" fillId="0" borderId="2" xfId="0" applyFont="1" applyBorder="1"/>
    <xf numFmtId="0" fontId="7" fillId="0" borderId="23" xfId="0" applyFont="1" applyBorder="1"/>
    <xf numFmtId="0" fontId="0" fillId="0" borderId="38" xfId="0" applyBorder="1"/>
    <xf numFmtId="0" fontId="7" fillId="0" borderId="39" xfId="0" applyFont="1" applyBorder="1"/>
    <xf numFmtId="0" fontId="0" fillId="0" borderId="36" xfId="0" applyBorder="1"/>
    <xf numFmtId="0" fontId="0" fillId="0" borderId="0" xfId="0"/>
    <xf numFmtId="0" fontId="2" fillId="0" borderId="10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4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5" fillId="0" borderId="38" xfId="0" applyFont="1" applyBorder="1" applyAlignment="1">
      <alignment horizontal="center"/>
    </xf>
    <xf numFmtId="0" fontId="16" fillId="0" borderId="38" xfId="0" applyFont="1" applyBorder="1"/>
    <xf numFmtId="0" fontId="16" fillId="0" borderId="17" xfId="0" applyFont="1" applyBorder="1"/>
    <xf numFmtId="14" fontId="17" fillId="0" borderId="38" xfId="0" applyNumberFormat="1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7" fillId="0" borderId="8" xfId="0" applyFont="1" applyBorder="1"/>
    <xf numFmtId="0" fontId="0" fillId="0" borderId="40" xfId="0" applyBorder="1"/>
    <xf numFmtId="0" fontId="7" fillId="0" borderId="27" xfId="0" applyFont="1" applyBorder="1"/>
    <xf numFmtId="0" fontId="2" fillId="0" borderId="9" xfId="0" applyFont="1" applyBorder="1" applyAlignment="1" applyProtection="1">
      <alignment horizontal="left"/>
      <protection locked="0"/>
    </xf>
    <xf numFmtId="0" fontId="7" fillId="0" borderId="11" xfId="0" applyFont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15" xfId="0" applyBorder="1"/>
    <xf numFmtId="0" fontId="5" fillId="0" borderId="0" xfId="0" applyFont="1"/>
    <xf numFmtId="0" fontId="6" fillId="0" borderId="0" xfId="0" applyFont="1"/>
    <xf numFmtId="164" fontId="2" fillId="0" borderId="6" xfId="0" applyNumberFormat="1" applyFont="1" applyBorder="1" applyAlignment="1">
      <alignment horizontal="center"/>
    </xf>
    <xf numFmtId="0" fontId="0" fillId="0" borderId="6" xfId="0" applyBorder="1"/>
    <xf numFmtId="0" fontId="0" fillId="0" borderId="13" xfId="0" applyBorder="1"/>
    <xf numFmtId="0" fontId="2" fillId="0" borderId="12" xfId="0" applyFont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15" xfId="0" applyFont="1" applyFill="1" applyBorder="1"/>
    <xf numFmtId="0" fontId="9" fillId="0" borderId="16" xfId="0" applyFont="1" applyBorder="1"/>
    <xf numFmtId="0" fontId="9" fillId="0" borderId="6" xfId="0" applyFont="1" applyBorder="1"/>
    <xf numFmtId="0" fontId="2" fillId="0" borderId="33" xfId="0" applyFont="1" applyBorder="1" applyAlignment="1" applyProtection="1">
      <alignment horizontal="left"/>
      <protection locked="0"/>
    </xf>
    <xf numFmtId="0" fontId="9" fillId="4" borderId="27" xfId="0" applyFont="1" applyFill="1" applyBorder="1"/>
    <xf numFmtId="0" fontId="9" fillId="4" borderId="4" xfId="0" applyFont="1" applyFill="1" applyBorder="1"/>
    <xf numFmtId="0" fontId="7" fillId="0" borderId="2" xfId="0" applyFont="1" applyBorder="1"/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8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0" fontId="9" fillId="0" borderId="27" xfId="0" applyFont="1" applyBorder="1"/>
    <xf numFmtId="0" fontId="9" fillId="0" borderId="4" xfId="0" applyFont="1" applyBorder="1"/>
    <xf numFmtId="0" fontId="3" fillId="0" borderId="17" xfId="0" applyFont="1" applyBorder="1"/>
    <xf numFmtId="20" fontId="0" fillId="0" borderId="2" xfId="0" applyNumberFormat="1" applyBorder="1" applyAlignment="1">
      <alignment horizontal="center"/>
    </xf>
    <xf numFmtId="20" fontId="0" fillId="0" borderId="38" xfId="0" applyNumberFormat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0" fontId="7" fillId="0" borderId="1" xfId="0" applyFont="1" applyBorder="1"/>
    <xf numFmtId="164" fontId="9" fillId="0" borderId="27" xfId="0" applyNumberFormat="1" applyFont="1" applyBorder="1"/>
    <xf numFmtId="0" fontId="9" fillId="0" borderId="23" xfId="0" applyFont="1" applyBorder="1"/>
    <xf numFmtId="0" fontId="0" fillId="0" borderId="17" xfId="0" applyBorder="1"/>
    <xf numFmtId="0" fontId="3" fillId="0" borderId="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4" fillId="0" borderId="4" xfId="0" applyFont="1" applyBorder="1"/>
    <xf numFmtId="0" fontId="0" fillId="0" borderId="15" xfId="0" applyBorder="1" applyAlignment="1">
      <alignment horizontal="center"/>
    </xf>
    <xf numFmtId="0" fontId="0" fillId="0" borderId="10" xfId="0" applyBorder="1"/>
    <xf numFmtId="0" fontId="0" fillId="0" borderId="22" xfId="0" applyBorder="1"/>
    <xf numFmtId="0" fontId="3" fillId="0" borderId="8" xfId="0" applyFont="1" applyBorder="1"/>
    <xf numFmtId="0" fontId="3" fillId="0" borderId="23" xfId="0" quotePrefix="1" applyFont="1" applyBorder="1"/>
    <xf numFmtId="0" fontId="3" fillId="0" borderId="39" xfId="0" applyFont="1" applyBorder="1" applyAlignment="1">
      <alignment horizontal="left"/>
    </xf>
    <xf numFmtId="0" fontId="0" fillId="0" borderId="36" xfId="0" applyBorder="1" applyAlignment="1">
      <alignment horizontal="left"/>
    </xf>
    <xf numFmtId="20" fontId="0" fillId="0" borderId="11" xfId="0" applyNumberFormat="1" applyBorder="1" applyAlignment="1">
      <alignment horizontal="center"/>
    </xf>
    <xf numFmtId="0" fontId="0" fillId="0" borderId="12" xfId="0" applyBorder="1"/>
    <xf numFmtId="0" fontId="0" fillId="0" borderId="33" xfId="0" applyBorder="1"/>
    <xf numFmtId="0" fontId="3" fillId="0" borderId="27" xfId="0" applyFont="1" applyBorder="1"/>
    <xf numFmtId="0" fontId="3" fillId="0" borderId="46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3" fillId="0" borderId="5" xfId="0" applyFont="1" applyBorder="1"/>
    <xf numFmtId="0" fontId="0" fillId="0" borderId="1" xfId="0" applyBorder="1"/>
    <xf numFmtId="0" fontId="14" fillId="0" borderId="0" xfId="0" applyFont="1" applyAlignment="1">
      <alignment horizontal="right"/>
    </xf>
    <xf numFmtId="164" fontId="2" fillId="3" borderId="41" xfId="0" applyNumberFormat="1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47" fillId="0" borderId="45" xfId="0" applyFont="1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/>
    <xf numFmtId="0" fontId="0" fillId="0" borderId="11" xfId="0" applyBorder="1"/>
    <xf numFmtId="0" fontId="47" fillId="0" borderId="0" xfId="0" applyFont="1" applyAlignment="1">
      <alignment horizontal="left"/>
    </xf>
    <xf numFmtId="0" fontId="20" fillId="0" borderId="40" xfId="0" applyFont="1" applyBorder="1" applyAlignment="1" applyProtection="1">
      <alignment horizontal="left"/>
      <protection locked="0"/>
    </xf>
    <xf numFmtId="0" fontId="20" fillId="0" borderId="9" xfId="0" applyFont="1" applyBorder="1" applyAlignment="1" applyProtection="1">
      <alignment horizontal="left"/>
      <protection locked="0"/>
    </xf>
  </cellXfs>
  <cellStyles count="214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4" builtinId="9" hidden="1"/>
    <cellStyle name="Benyttet hyperkobling" xfId="36" builtinId="9" hidden="1"/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Benyttet hyperkobling" xfId="58" builtinId="9" hidden="1"/>
    <cellStyle name="Benyttet hyperkobling" xfId="60" builtinId="9" hidden="1"/>
    <cellStyle name="Benyttet hyperkobling" xfId="62" builtinId="9" hidden="1"/>
    <cellStyle name="Benyttet hyperkobling" xfId="64" builtinId="9" hidden="1"/>
    <cellStyle name="Benyttet hyperkobling" xfId="66" builtinId="9" hidden="1"/>
    <cellStyle name="Benyttet hyperkobling" xfId="68" builtinId="9" hidden="1"/>
    <cellStyle name="Benyttet hyperkobling" xfId="70" builtinId="9" hidden="1"/>
    <cellStyle name="Benyttet hyperkobling" xfId="72" builtinId="9" hidden="1"/>
    <cellStyle name="Benyttet hyperkobling" xfId="74" builtinId="9" hidden="1"/>
    <cellStyle name="Benyttet hyperkobling" xfId="76" builtinId="9" hidden="1"/>
    <cellStyle name="Benyttet hyperkobling" xfId="78" builtinId="9" hidden="1"/>
    <cellStyle name="Benyttet hyperkobling" xfId="80" builtinId="9" hidden="1"/>
    <cellStyle name="Benyttet hyperkobling" xfId="82" builtinId="9" hidden="1"/>
    <cellStyle name="Benyttet hyperkobling" xfId="84" builtinId="9" hidden="1"/>
    <cellStyle name="Benyttet hyperkobling" xfId="86" builtinId="9" hidden="1"/>
    <cellStyle name="Benyttet hyperkobling" xfId="88" builtinId="9" hidden="1"/>
    <cellStyle name="Benyttet hyperkobling" xfId="90" builtinId="9" hidden="1"/>
    <cellStyle name="Benyttet hyperkobling" xfId="92" builtinId="9" hidden="1"/>
    <cellStyle name="Benyttet hyperkobling" xfId="94" builtinId="9" hidden="1"/>
    <cellStyle name="Benyttet hyperkobling" xfId="96" builtinId="9" hidden="1"/>
    <cellStyle name="Benyttet hyperkobling" xfId="98" builtinId="9" hidden="1"/>
    <cellStyle name="Benyttet hyperkobling" xfId="100" builtinId="9" hidden="1"/>
    <cellStyle name="Benyttet hyperkobling" xfId="102" builtinId="9" hidden="1"/>
    <cellStyle name="Benyttet hyperkobling" xfId="104" builtinId="9" hidden="1"/>
    <cellStyle name="Benyttet hyperkobling" xfId="106" builtinId="9" hidden="1"/>
    <cellStyle name="Benyttet hyperkobling" xfId="108" builtinId="9" hidden="1"/>
    <cellStyle name="Benyttet hyperkobling" xfId="110" builtinId="9" hidden="1"/>
    <cellStyle name="Benyttet hyperkobling" xfId="112" builtinId="9" hidden="1"/>
    <cellStyle name="Benyttet hyperkobling" xfId="114" builtinId="9" hidden="1"/>
    <cellStyle name="Benyttet hyperkobling" xfId="116" builtinId="9" hidden="1"/>
    <cellStyle name="Benyttet hyperkobling" xfId="118" builtinId="9" hidden="1"/>
    <cellStyle name="Benyttet hyperkobling" xfId="120" builtinId="9" hidden="1"/>
    <cellStyle name="Benyttet hyperkobling" xfId="122" builtinId="9" hidden="1"/>
    <cellStyle name="Benyttet hyperkobling" xfId="124" builtinId="9" hidden="1"/>
    <cellStyle name="Benyttet hyperkobling" xfId="126" builtinId="9" hidden="1"/>
    <cellStyle name="Benyttet hyperkobling" xfId="128" builtinId="9" hidden="1"/>
    <cellStyle name="Benyttet hyperkobling" xfId="130" builtinId="9" hidden="1"/>
    <cellStyle name="Benyttet hyperkobling" xfId="131" builtinId="9" hidden="1"/>
    <cellStyle name="Benyttet hyperkobling" xfId="132" builtinId="9" hidden="1"/>
    <cellStyle name="Benyttet hyperkobling" xfId="133" builtinId="9" hidden="1"/>
    <cellStyle name="Benyttet hyperkobling" xfId="134" builtinId="9" hidden="1"/>
    <cellStyle name="Benyttet hyperkobling" xfId="135" builtinId="9" hidden="1"/>
    <cellStyle name="Benyttet hyperkobling" xfId="136" builtinId="9" hidden="1"/>
    <cellStyle name="Benyttet hyperkobling" xfId="137" builtinId="9" hidden="1"/>
    <cellStyle name="Benyttet hyperkobling" xfId="138" builtinId="9" hidden="1"/>
    <cellStyle name="Benyttet hyperkobling" xfId="139" builtinId="9" hidden="1"/>
    <cellStyle name="Benyttet hyperkobling" xfId="140" builtinId="9" hidden="1"/>
    <cellStyle name="Benyttet hyperkobling" xfId="141" builtinId="9" hidden="1"/>
    <cellStyle name="Benyttet hyperkobling" xfId="142" builtinId="9" hidden="1"/>
    <cellStyle name="Benyttet hyperkobling" xfId="143" builtinId="9" hidden="1"/>
    <cellStyle name="Benyttet hyperkobling" xfId="144" builtinId="9" hidden="1"/>
    <cellStyle name="Benyttet hyperkobling" xfId="145" builtinId="9" hidden="1"/>
    <cellStyle name="Benyttet hyperkobling" xfId="146" builtinId="9" hidden="1"/>
    <cellStyle name="Benyttet hyperkobling" xfId="147" builtinId="9" hidden="1"/>
    <cellStyle name="Benyttet hyperkobling" xfId="148" builtinId="9" hidden="1"/>
    <cellStyle name="Benyttet hyperkobling" xfId="149" builtinId="9" hidden="1"/>
    <cellStyle name="Benyttet hyperkobling" xfId="150" builtinId="9" hidden="1"/>
    <cellStyle name="Benyttet hyperkobling" xfId="151" builtinId="9" hidden="1"/>
    <cellStyle name="Benyttet hyperkobling" xfId="152" builtinId="9" hidden="1"/>
    <cellStyle name="Benyttet hyperkobling" xfId="153" builtinId="9" hidden="1"/>
    <cellStyle name="Benyttet hyperkobling" xfId="154" builtinId="9" hidden="1"/>
    <cellStyle name="Benyttet hyperkobling" xfId="155" builtinId="9" hidden="1"/>
    <cellStyle name="Benyttet hyperkobling" xfId="156" builtinId="9" hidden="1"/>
    <cellStyle name="Benyttet hyperkobling" xfId="157" builtinId="9" hidden="1"/>
    <cellStyle name="Benyttet hyperkobling" xfId="158" builtinId="9" hidden="1"/>
    <cellStyle name="Benyttet hyperkobling" xfId="159" builtinId="9" hidden="1"/>
    <cellStyle name="Benyttet hyperkobling" xfId="160" builtinId="9" hidden="1"/>
    <cellStyle name="Benyttet hyperkobling" xfId="161" builtinId="9" hidden="1"/>
    <cellStyle name="Benyttet hyperkobling" xfId="162" builtinId="9" hidden="1"/>
    <cellStyle name="Benyttet hyperkobling" xfId="163" builtinId="9" hidden="1"/>
    <cellStyle name="Benyttet hyperkobling" xfId="164" builtinId="9" hidden="1"/>
    <cellStyle name="Benyttet hyperkobling" xfId="165" builtinId="9" hidden="1"/>
    <cellStyle name="Benyttet hyperkobling" xfId="166" builtinId="9" hidden="1"/>
    <cellStyle name="Benyttet hyperkobling" xfId="167" builtinId="9" hidden="1"/>
    <cellStyle name="Benyttet hyperkobling" xfId="168" builtinId="9" hidden="1"/>
    <cellStyle name="Benyttet hyperkobling" xfId="169" builtinId="9" hidden="1"/>
    <cellStyle name="Benyttet hyperkobling" xfId="170" builtinId="9" hidden="1"/>
    <cellStyle name="Benyttet hyperkobling" xfId="171" builtinId="9" hidden="1"/>
    <cellStyle name="Benyttet hyperkobling" xfId="172" builtinId="9" hidden="1"/>
    <cellStyle name="Benyttet hyperkobling" xfId="173" builtinId="9" hidden="1"/>
    <cellStyle name="Benyttet hyperkobling" xfId="174" builtinId="9" hidden="1"/>
    <cellStyle name="Benyttet hyperkobling" xfId="175" builtinId="9" hidden="1"/>
    <cellStyle name="Benyttet hyperkobling" xfId="176" builtinId="9" hidden="1"/>
    <cellStyle name="Benyttet hyperkobling" xfId="177" builtinId="9" hidden="1"/>
    <cellStyle name="Benyttet hyperkobling" xfId="178" builtinId="9" hidden="1"/>
    <cellStyle name="Benyttet hyperkobling" xfId="179" builtinId="9" hidden="1"/>
    <cellStyle name="Benyttet hyperkobling" xfId="180" builtinId="9" hidden="1"/>
    <cellStyle name="Benyttet hyperkobling" xfId="181" builtinId="9" hidden="1"/>
    <cellStyle name="Benyttet hyperkobling" xfId="182" builtinId="9" hidden="1"/>
    <cellStyle name="Benyttet hyperkobling" xfId="183" builtinId="9" hidden="1"/>
    <cellStyle name="Benyttet hyperkobling" xfId="184" builtinId="9" hidden="1"/>
    <cellStyle name="Benyttet hyperkobling" xfId="185" builtinId="9" hidden="1"/>
    <cellStyle name="Benyttet hyperkobling" xfId="186" builtinId="9" hidden="1"/>
    <cellStyle name="Benyttet hyperkobling" xfId="187" builtinId="9" hidden="1"/>
    <cellStyle name="Benyttet hyperkobling" xfId="188" builtinId="9" hidden="1"/>
    <cellStyle name="Benyttet hyperkobling" xfId="189" builtinId="9" hidden="1"/>
    <cellStyle name="Benyttet hyperkobling" xfId="190" builtinId="9" hidden="1"/>
    <cellStyle name="Benyttet hyperkobling" xfId="191" builtinId="9" hidden="1"/>
    <cellStyle name="Benyttet hyperkobling" xfId="192" builtinId="9" hidden="1"/>
    <cellStyle name="Benyttet hyperkobling" xfId="193" builtinId="9" hidden="1"/>
    <cellStyle name="Benyttet hyperkobling" xfId="194" builtinId="9" hidden="1"/>
    <cellStyle name="Benyttet hyperkobling" xfId="195" builtinId="9" hidden="1"/>
    <cellStyle name="Benyttet hyperkobling" xfId="196" builtinId="9" hidden="1"/>
    <cellStyle name="Benyttet hyperkobling" xfId="197" builtinId="9" hidden="1"/>
    <cellStyle name="Benyttet hyperkobling" xfId="198" builtinId="9" hidden="1"/>
    <cellStyle name="Benyttet hyperkobling" xfId="199" builtinId="9" hidden="1"/>
    <cellStyle name="Benyttet hyperkobling" xfId="200" builtinId="9" hidden="1"/>
    <cellStyle name="Benyttet hyperkobling" xfId="201" builtinId="9" hidden="1"/>
    <cellStyle name="Benyttet hyperkobling" xfId="202" builtinId="9" hidden="1"/>
    <cellStyle name="Benyttet hyperkobling" xfId="203" builtinId="9" hidden="1"/>
    <cellStyle name="Benyttet hyperkobling" xfId="204" builtinId="9" hidden="1"/>
    <cellStyle name="Benyttet hyperkobling" xfId="205" builtinId="9" hidden="1"/>
    <cellStyle name="Benyttet hyperkobling" xfId="206" builtinId="9" hidden="1"/>
    <cellStyle name="Benyttet hyperkobling" xfId="207" builtinId="9" hidden="1"/>
    <cellStyle name="Benyttet hyperkobling" xfId="208" builtinId="9" hidden="1"/>
    <cellStyle name="Benyttet hyperkobling" xfId="209" builtinId="9" hidden="1"/>
    <cellStyle name="Benyttet hyperkobling" xfId="210" builtinId="9" hidden="1"/>
    <cellStyle name="Benyttet hyperkobling" xfId="211" builtinId="9" hidden="1"/>
    <cellStyle name="Benyttet hyperkobling" xfId="212" builtinId="9" hidden="1"/>
    <cellStyle name="Benyttet hyperkobling" xfId="213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Hyperkobling" xfId="51" builtinId="8" hidden="1"/>
    <cellStyle name="Hyperkobling" xfId="53" builtinId="8" hidden="1"/>
    <cellStyle name="Hyperkobling" xfId="55" builtinId="8" hidden="1"/>
    <cellStyle name="Hyperkobling" xfId="57" builtinId="8" hidden="1"/>
    <cellStyle name="Hyperkobling" xfId="59" builtinId="8" hidden="1"/>
    <cellStyle name="Hyperkobling" xfId="61" builtinId="8" hidden="1"/>
    <cellStyle name="Hyperkobling" xfId="63" builtinId="8" hidden="1"/>
    <cellStyle name="Hyperkobling" xfId="65" builtinId="8" hidden="1"/>
    <cellStyle name="Hyperkobling" xfId="67" builtinId="8" hidden="1"/>
    <cellStyle name="Hyperkobling" xfId="69" builtinId="8" hidden="1"/>
    <cellStyle name="Hyperkobling" xfId="71" builtinId="8" hidden="1"/>
    <cellStyle name="Hyperkobling" xfId="73" builtinId="8" hidden="1"/>
    <cellStyle name="Hyperkobling" xfId="75" builtinId="8" hidden="1"/>
    <cellStyle name="Hyperkobling" xfId="77" builtinId="8" hidden="1"/>
    <cellStyle name="Hyperkobling" xfId="79" builtinId="8" hidden="1"/>
    <cellStyle name="Hyperkobling" xfId="81" builtinId="8" hidden="1"/>
    <cellStyle name="Hyperkobling" xfId="83" builtinId="8" hidden="1"/>
    <cellStyle name="Hyperkobling" xfId="85" builtinId="8" hidden="1"/>
    <cellStyle name="Hyperkobling" xfId="87" builtinId="8" hidden="1"/>
    <cellStyle name="Hyperkobling" xfId="89" builtinId="8" hidden="1"/>
    <cellStyle name="Hyperkobling" xfId="91" builtinId="8" hidden="1"/>
    <cellStyle name="Hyperkobling" xfId="93" builtinId="8" hidden="1"/>
    <cellStyle name="Hyperkobling" xfId="95" builtinId="8" hidden="1"/>
    <cellStyle name="Hyperkobling" xfId="97" builtinId="8" hidden="1"/>
    <cellStyle name="Hyperkobling" xfId="99" builtinId="8" hidden="1"/>
    <cellStyle name="Hyperkobling" xfId="101" builtinId="8" hidden="1"/>
    <cellStyle name="Hyperkobling" xfId="103" builtinId="8" hidden="1"/>
    <cellStyle name="Hyperkobling" xfId="105" builtinId="8" hidden="1"/>
    <cellStyle name="Hyperkobling" xfId="107" builtinId="8" hidden="1"/>
    <cellStyle name="Hyperkobling" xfId="109" builtinId="8" hidden="1"/>
    <cellStyle name="Hyperkobling" xfId="111" builtinId="8" hidden="1"/>
    <cellStyle name="Hyperkobling" xfId="113" builtinId="8" hidden="1"/>
    <cellStyle name="Hyperkobling" xfId="115" builtinId="8" hidden="1"/>
    <cellStyle name="Hyperkobling" xfId="117" builtinId="8" hidden="1"/>
    <cellStyle name="Hyperkobling" xfId="119" builtinId="8" hidden="1"/>
    <cellStyle name="Hyperkobling" xfId="121" builtinId="8" hidden="1"/>
    <cellStyle name="Hyperkobling" xfId="123" builtinId="8" hidden="1"/>
    <cellStyle name="Hyperkobling" xfId="125" builtinId="8" hidden="1"/>
    <cellStyle name="Hyperkobling" xfId="127" builtinId="8" hidden="1"/>
    <cellStyle name="Hyperkobling" xfId="129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297147</xdr:colOff>
      <xdr:row>1</xdr:row>
      <xdr:rowOff>4233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50" t="13812" r="14364" b="12154"/>
        <a:stretch/>
      </xdr:blipFill>
      <xdr:spPr>
        <a:xfrm>
          <a:off x="0" y="0"/>
          <a:ext cx="695080" cy="6900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0000000-0008-0000-09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A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B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4338" name="Picture 2">
          <a:extLst>
            <a:ext uri="{FF2B5EF4-FFF2-40B4-BE49-F238E27FC236}">
              <a16:creationId xmlns:a16="http://schemas.microsoft.com/office/drawing/2014/main" id="{00000000-0008-0000-0C00-000002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5362" name="Picture 2">
          <a:extLst>
            <a:ext uri="{FF2B5EF4-FFF2-40B4-BE49-F238E27FC236}">
              <a16:creationId xmlns:a16="http://schemas.microsoft.com/office/drawing/2014/main" id="{00000000-0008-0000-0D00-00000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6386" name="Picture 2">
          <a:extLst>
            <a:ext uri="{FF2B5EF4-FFF2-40B4-BE49-F238E27FC236}">
              <a16:creationId xmlns:a16="http://schemas.microsoft.com/office/drawing/2014/main" id="{00000000-0008-0000-0E00-000002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7410" name="Picture 2">
          <a:extLst>
            <a:ext uri="{FF2B5EF4-FFF2-40B4-BE49-F238E27FC236}">
              <a16:creationId xmlns:a16="http://schemas.microsoft.com/office/drawing/2014/main" id="{00000000-0008-0000-0F00-000002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8434" name="Picture 2">
          <a:extLst>
            <a:ext uri="{FF2B5EF4-FFF2-40B4-BE49-F238E27FC236}">
              <a16:creationId xmlns:a16="http://schemas.microsoft.com/office/drawing/2014/main" id="{00000000-0008-0000-1000-000002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19050</xdr:rowOff>
    </xdr:from>
    <xdr:to>
      <xdr:col>2</xdr:col>
      <xdr:colOff>5772</xdr:colOff>
      <xdr:row>0</xdr:row>
      <xdr:rowOff>736600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654050" cy="71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38100</xdr:rowOff>
    </xdr:from>
    <xdr:to>
      <xdr:col>2</xdr:col>
      <xdr:colOff>720911</xdr:colOff>
      <xdr:row>0</xdr:row>
      <xdr:rowOff>714815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16120</xdr:colOff>
      <xdr:row>0</xdr:row>
      <xdr:rowOff>21167</xdr:rowOff>
    </xdr:from>
    <xdr:to>
      <xdr:col>3</xdr:col>
      <xdr:colOff>495731</xdr:colOff>
      <xdr:row>0</xdr:row>
      <xdr:rowOff>697882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720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3314" name="Picture 2">
          <a:extLst>
            <a:ext uri="{FF2B5EF4-FFF2-40B4-BE49-F238E27FC236}">
              <a16:creationId xmlns:a16="http://schemas.microsoft.com/office/drawing/2014/main" id="{00000000-0008-0000-0300-00000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7653</xdr:colOff>
      <xdr:row>0</xdr:row>
      <xdr:rowOff>21167</xdr:rowOff>
    </xdr:from>
    <xdr:to>
      <xdr:col>3</xdr:col>
      <xdr:colOff>487264</xdr:colOff>
      <xdr:row>0</xdr:row>
      <xdr:rowOff>697882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253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00000000-0008-0000-05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00000000-0008-0000-0600-00000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00000000-0008-0000-08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4</xdr:col>
      <xdr:colOff>219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zoomScale="125" zoomScaleNormal="125" workbookViewId="0">
      <selection activeCell="C3" sqref="C3"/>
    </sheetView>
  </sheetViews>
  <sheetFormatPr baseColWidth="10" defaultRowHeight="12.75"/>
  <cols>
    <col min="1" max="1" width="5.140625" customWidth="1"/>
    <col min="2" max="2" width="22.28515625" bestFit="1" customWidth="1"/>
    <col min="3" max="3" width="48.42578125" bestFit="1" customWidth="1"/>
    <col min="4" max="4" width="20.28515625" bestFit="1" customWidth="1"/>
    <col min="5" max="5" width="21.85546875" bestFit="1" customWidth="1"/>
    <col min="6" max="6" width="16" bestFit="1" customWidth="1"/>
    <col min="7" max="7" width="10" bestFit="1" customWidth="1"/>
    <col min="8" max="8" width="6.28515625" customWidth="1"/>
    <col min="9" max="21" width="7.140625" customWidth="1"/>
    <col min="22" max="22" width="5.7109375" bestFit="1" customWidth="1"/>
    <col min="23" max="23" width="8.7109375" bestFit="1" customWidth="1"/>
  </cols>
  <sheetData>
    <row r="1" spans="1:23" ht="54" customHeight="1" thickBot="1">
      <c r="B1" s="195" t="s">
        <v>308</v>
      </c>
      <c r="C1" s="196"/>
      <c r="D1" s="120" t="str">
        <f>IF(C5="","Gruppe",C5)</f>
        <v>Gruppe</v>
      </c>
      <c r="E1" s="161" t="str">
        <f>IF(C3="","Dato",C3)</f>
        <v>Dato</v>
      </c>
      <c r="H1" s="117" t="s">
        <v>314</v>
      </c>
    </row>
    <row r="2" spans="1:23" ht="17.25" thickBot="1">
      <c r="D2" s="216" t="s">
        <v>110</v>
      </c>
      <c r="E2" s="217"/>
      <c r="F2" s="218"/>
      <c r="H2" s="117" t="s">
        <v>312</v>
      </c>
    </row>
    <row r="3" spans="1:23" ht="18">
      <c r="A3" s="226" t="s">
        <v>70</v>
      </c>
      <c r="B3" s="227"/>
      <c r="C3" s="183"/>
      <c r="D3" s="150" t="s">
        <v>111</v>
      </c>
      <c r="E3" s="219"/>
      <c r="F3" s="220"/>
      <c r="G3" s="118"/>
    </row>
    <row r="4" spans="1:23" ht="18">
      <c r="A4" s="180" t="s">
        <v>71</v>
      </c>
      <c r="B4" s="181"/>
      <c r="C4" s="182" t="s">
        <v>318</v>
      </c>
      <c r="D4" s="176" t="s">
        <v>59</v>
      </c>
      <c r="E4" s="221"/>
      <c r="F4" s="220"/>
      <c r="H4" s="194" t="s">
        <v>385</v>
      </c>
    </row>
    <row r="5" spans="1:23" ht="18">
      <c r="A5" s="214" t="s">
        <v>72</v>
      </c>
      <c r="B5" s="215"/>
      <c r="C5" s="149"/>
      <c r="D5" s="150" t="s">
        <v>60</v>
      </c>
      <c r="E5" s="219"/>
      <c r="F5" s="220"/>
      <c r="H5" s="194" t="s">
        <v>386</v>
      </c>
    </row>
    <row r="6" spans="1:23" ht="18">
      <c r="A6" s="176" t="s">
        <v>85</v>
      </c>
      <c r="B6" s="177"/>
      <c r="C6" s="121"/>
      <c r="D6" s="176" t="s">
        <v>20</v>
      </c>
      <c r="E6" s="221"/>
      <c r="F6" s="220"/>
      <c r="H6" s="194" t="s">
        <v>315</v>
      </c>
    </row>
    <row r="7" spans="1:23" ht="18.75" thickBot="1">
      <c r="A7" s="212" t="s">
        <v>88</v>
      </c>
      <c r="B7" s="213"/>
      <c r="C7" s="178"/>
      <c r="D7" s="179" t="s">
        <v>21</v>
      </c>
      <c r="E7" s="222"/>
      <c r="F7" s="223"/>
      <c r="H7" s="194" t="s">
        <v>321</v>
      </c>
    </row>
    <row r="8" spans="1:23" ht="18.75" thickBot="1">
      <c r="A8" s="18"/>
      <c r="C8" s="94"/>
      <c r="D8" s="87"/>
      <c r="H8" s="119"/>
      <c r="V8" s="187" t="s">
        <v>335</v>
      </c>
      <c r="W8" s="192">
        <f>Revisjon!$A$1</f>
        <v>45783</v>
      </c>
    </row>
    <row r="9" spans="1:23" s="118" customFormat="1" ht="15" customHeight="1">
      <c r="A9" s="224" t="s">
        <v>102</v>
      </c>
      <c r="B9" s="199" t="s">
        <v>78</v>
      </c>
      <c r="C9" s="205" t="s">
        <v>74</v>
      </c>
      <c r="D9" s="205" t="s">
        <v>75</v>
      </c>
      <c r="E9" s="205" t="s">
        <v>77</v>
      </c>
      <c r="F9" s="203" t="s">
        <v>76</v>
      </c>
      <c r="G9" s="207" t="s">
        <v>91</v>
      </c>
      <c r="H9" s="201" t="s">
        <v>115</v>
      </c>
      <c r="I9" s="209" t="s">
        <v>97</v>
      </c>
      <c r="J9" s="210"/>
      <c r="K9" s="210"/>
      <c r="L9" s="210"/>
      <c r="M9" s="210"/>
      <c r="N9" s="210"/>
      <c r="O9" s="210"/>
      <c r="P9" s="228"/>
      <c r="Q9" s="209" t="s">
        <v>96</v>
      </c>
      <c r="R9" s="210"/>
      <c r="S9" s="210"/>
      <c r="T9" s="210"/>
      <c r="U9" s="211"/>
      <c r="V9" s="197" t="s">
        <v>116</v>
      </c>
      <c r="W9" s="198"/>
    </row>
    <row r="10" spans="1:23" s="118" customFormat="1" ht="15.75" customHeight="1" thickBot="1">
      <c r="A10" s="225"/>
      <c r="B10" s="200"/>
      <c r="C10" s="206"/>
      <c r="D10" s="206"/>
      <c r="E10" s="206"/>
      <c r="F10" s="204"/>
      <c r="G10" s="208"/>
      <c r="H10" s="202"/>
      <c r="I10" s="130" t="s">
        <v>98</v>
      </c>
      <c r="J10" s="132" t="s">
        <v>90</v>
      </c>
      <c r="K10" s="132" t="s">
        <v>82</v>
      </c>
      <c r="L10" s="132" t="s">
        <v>56</v>
      </c>
      <c r="M10" s="132" t="s">
        <v>79</v>
      </c>
      <c r="N10" s="132" t="s">
        <v>378</v>
      </c>
      <c r="O10" s="132" t="s">
        <v>80</v>
      </c>
      <c r="P10" s="133" t="s">
        <v>83</v>
      </c>
      <c r="Q10" s="130" t="s">
        <v>81</v>
      </c>
      <c r="R10" s="131" t="s">
        <v>84</v>
      </c>
      <c r="S10" s="132" t="s">
        <v>19</v>
      </c>
      <c r="T10" s="132" t="s">
        <v>99</v>
      </c>
      <c r="U10" s="133" t="s">
        <v>316</v>
      </c>
      <c r="V10" s="128" t="s">
        <v>29</v>
      </c>
      <c r="W10" s="129" t="s">
        <v>18</v>
      </c>
    </row>
    <row r="11" spans="1:23" ht="20.100000000000001" customHeight="1">
      <c r="A11" s="124" t="str">
        <f>IF(B11="","",1)</f>
        <v/>
      </c>
      <c r="B11" s="167"/>
      <c r="C11" s="144"/>
      <c r="D11" s="145"/>
      <c r="E11" s="144"/>
      <c r="F11" s="162"/>
      <c r="G11" s="140"/>
      <c r="H11" s="113"/>
      <c r="I11" s="134"/>
      <c r="J11" s="135"/>
      <c r="K11" s="135"/>
      <c r="L11" s="135"/>
      <c r="M11" s="135"/>
      <c r="N11" s="135"/>
      <c r="O11" s="135"/>
      <c r="P11" s="136"/>
      <c r="Q11" s="134"/>
      <c r="R11" s="135"/>
      <c r="S11" s="135"/>
      <c r="T11" s="135"/>
      <c r="U11" s="136"/>
      <c r="V11" s="101" t="str">
        <f>'1'!$N$46</f>
        <v>-</v>
      </c>
      <c r="W11" s="151">
        <f>'1'!$M$44</f>
        <v>0</v>
      </c>
    </row>
    <row r="12" spans="1:23" ht="20.100000000000001" customHeight="1">
      <c r="A12" s="125" t="str">
        <f>IF(B12="","",2)</f>
        <v/>
      </c>
      <c r="B12" s="146"/>
      <c r="C12" s="108"/>
      <c r="D12" s="109"/>
      <c r="E12" s="108"/>
      <c r="F12" s="163"/>
      <c r="G12" s="141"/>
      <c r="H12" s="110"/>
      <c r="I12" s="111"/>
      <c r="J12" s="112"/>
      <c r="K12" s="112"/>
      <c r="L12" s="112"/>
      <c r="M12" s="112"/>
      <c r="N12" s="112"/>
      <c r="O12" s="112"/>
      <c r="P12" s="137"/>
      <c r="Q12" s="111"/>
      <c r="R12" s="112"/>
      <c r="S12" s="112"/>
      <c r="T12" s="112"/>
      <c r="U12" s="137"/>
      <c r="V12" s="102" t="str">
        <f>'2'!$N$46</f>
        <v>-</v>
      </c>
      <c r="W12" s="152">
        <f>'2'!$M$44</f>
        <v>0</v>
      </c>
    </row>
    <row r="13" spans="1:23" ht="20.100000000000001" customHeight="1">
      <c r="A13" s="126" t="str">
        <f>IF(B13="","",3)</f>
        <v/>
      </c>
      <c r="B13" s="147"/>
      <c r="C13" s="103"/>
      <c r="D13" s="159"/>
      <c r="E13" s="103"/>
      <c r="F13" s="164"/>
      <c r="G13" s="142"/>
      <c r="H13" s="105"/>
      <c r="I13" s="106"/>
      <c r="J13" s="107"/>
      <c r="K13" s="107"/>
      <c r="L13" s="107"/>
      <c r="M13" s="107"/>
      <c r="N13" s="107"/>
      <c r="O13" s="107"/>
      <c r="P13" s="138"/>
      <c r="Q13" s="106"/>
      <c r="R13" s="107"/>
      <c r="S13" s="107"/>
      <c r="T13" s="107"/>
      <c r="U13" s="138"/>
      <c r="V13" s="99" t="str">
        <f>'3'!$N$46</f>
        <v>-</v>
      </c>
      <c r="W13" s="153">
        <f>'3'!$M$44</f>
        <v>0</v>
      </c>
    </row>
    <row r="14" spans="1:23" ht="20.100000000000001" customHeight="1">
      <c r="A14" s="125" t="str">
        <f>IF(B14="","",4)</f>
        <v/>
      </c>
      <c r="B14" s="146"/>
      <c r="C14" s="108"/>
      <c r="D14" s="157"/>
      <c r="E14" s="108"/>
      <c r="F14" s="163"/>
      <c r="G14" s="141"/>
      <c r="H14" s="110"/>
      <c r="I14" s="111"/>
      <c r="J14" s="112"/>
      <c r="K14" s="112"/>
      <c r="L14" s="112"/>
      <c r="M14" s="112"/>
      <c r="N14" s="112"/>
      <c r="O14" s="112"/>
      <c r="P14" s="137"/>
      <c r="Q14" s="111"/>
      <c r="R14" s="112"/>
      <c r="S14" s="112"/>
      <c r="T14" s="112"/>
      <c r="U14" s="137"/>
      <c r="V14" s="102" t="str">
        <f>'4'!$N$46</f>
        <v>-</v>
      </c>
      <c r="W14" s="152">
        <f>'4'!$M$44</f>
        <v>0</v>
      </c>
    </row>
    <row r="15" spans="1:23" ht="20.100000000000001" customHeight="1">
      <c r="A15" s="126" t="str">
        <f>IF(B15="","",5)</f>
        <v/>
      </c>
      <c r="B15" s="147"/>
      <c r="C15" s="103"/>
      <c r="D15" s="159"/>
      <c r="E15" s="103"/>
      <c r="F15" s="164"/>
      <c r="G15" s="142"/>
      <c r="H15" s="105"/>
      <c r="I15" s="106"/>
      <c r="J15" s="107"/>
      <c r="K15" s="107"/>
      <c r="L15" s="107"/>
      <c r="M15" s="107"/>
      <c r="N15" s="107"/>
      <c r="O15" s="107"/>
      <c r="P15" s="138"/>
      <c r="Q15" s="106"/>
      <c r="R15" s="107"/>
      <c r="S15" s="107"/>
      <c r="T15" s="107"/>
      <c r="U15" s="138"/>
      <c r="V15" s="99" t="str">
        <f>'5'!$N$46</f>
        <v>-</v>
      </c>
      <c r="W15" s="153">
        <f>'5'!$M$44</f>
        <v>0</v>
      </c>
    </row>
    <row r="16" spans="1:23" ht="20.100000000000001" customHeight="1">
      <c r="A16" s="125" t="str">
        <f>IF(B16="","",6)</f>
        <v/>
      </c>
      <c r="B16" s="146"/>
      <c r="C16" s="108"/>
      <c r="D16" s="109"/>
      <c r="E16" s="108"/>
      <c r="F16" s="166"/>
      <c r="G16" s="141"/>
      <c r="H16" s="110"/>
      <c r="I16" s="111"/>
      <c r="J16" s="112"/>
      <c r="K16" s="112"/>
      <c r="L16" s="112"/>
      <c r="M16" s="112"/>
      <c r="N16" s="112"/>
      <c r="O16" s="112"/>
      <c r="P16" s="137"/>
      <c r="Q16" s="111"/>
      <c r="R16" s="112"/>
      <c r="S16" s="112"/>
      <c r="T16" s="112"/>
      <c r="U16" s="137"/>
      <c r="V16" s="102" t="str">
        <f>'6'!$N$46</f>
        <v>-</v>
      </c>
      <c r="W16" s="152">
        <f>'6'!$M$44</f>
        <v>0</v>
      </c>
    </row>
    <row r="17" spans="1:23" ht="20.100000000000001" customHeight="1">
      <c r="A17" s="126" t="str">
        <f>IF(B17="","",7)</f>
        <v/>
      </c>
      <c r="B17" s="147"/>
      <c r="C17" s="103"/>
      <c r="D17" s="104"/>
      <c r="E17" s="103"/>
      <c r="F17" s="164"/>
      <c r="G17" s="142"/>
      <c r="H17" s="105"/>
      <c r="I17" s="106"/>
      <c r="J17" s="107"/>
      <c r="K17" s="107"/>
      <c r="L17" s="107"/>
      <c r="M17" s="107"/>
      <c r="N17" s="107"/>
      <c r="O17" s="107"/>
      <c r="P17" s="138"/>
      <c r="Q17" s="106"/>
      <c r="R17" s="107"/>
      <c r="S17" s="107"/>
      <c r="T17" s="107"/>
      <c r="U17" s="138"/>
      <c r="V17" s="99" t="str">
        <f>'7'!$N$46</f>
        <v>-</v>
      </c>
      <c r="W17" s="153">
        <f>'7'!$M$44</f>
        <v>0</v>
      </c>
    </row>
    <row r="18" spans="1:23" ht="20.100000000000001" customHeight="1">
      <c r="A18" s="125" t="str">
        <f>IF(B18="","",8)</f>
        <v/>
      </c>
      <c r="B18" s="146"/>
      <c r="C18" s="108"/>
      <c r="D18" s="109"/>
      <c r="E18" s="108"/>
      <c r="F18" s="163"/>
      <c r="G18" s="141"/>
      <c r="H18" s="110"/>
      <c r="I18" s="111"/>
      <c r="J18" s="112"/>
      <c r="K18" s="112"/>
      <c r="L18" s="112"/>
      <c r="M18" s="112"/>
      <c r="N18" s="112"/>
      <c r="O18" s="112"/>
      <c r="P18" s="137"/>
      <c r="Q18" s="111"/>
      <c r="R18" s="112"/>
      <c r="S18" s="112"/>
      <c r="T18" s="112"/>
      <c r="U18" s="137"/>
      <c r="V18" s="102" t="str">
        <f>'8'!$N$46</f>
        <v>-</v>
      </c>
      <c r="W18" s="152">
        <f>'8'!$M$44</f>
        <v>0</v>
      </c>
    </row>
    <row r="19" spans="1:23" ht="20.100000000000001" customHeight="1">
      <c r="A19" s="126" t="str">
        <f>IF(B19="","",9)</f>
        <v/>
      </c>
      <c r="B19" s="147"/>
      <c r="C19" s="103"/>
      <c r="D19" s="155"/>
      <c r="E19" s="103"/>
      <c r="F19" s="164"/>
      <c r="G19" s="142"/>
      <c r="H19" s="105"/>
      <c r="I19" s="106"/>
      <c r="J19" s="107"/>
      <c r="K19" s="107"/>
      <c r="L19" s="107"/>
      <c r="M19" s="107"/>
      <c r="N19" s="107"/>
      <c r="O19" s="107"/>
      <c r="P19" s="138"/>
      <c r="Q19" s="106"/>
      <c r="R19" s="107"/>
      <c r="S19" s="107"/>
      <c r="T19" s="107"/>
      <c r="U19" s="138"/>
      <c r="V19" s="99" t="str">
        <f>'9'!$N$46</f>
        <v>-</v>
      </c>
      <c r="W19" s="153">
        <f>'9'!$M$44</f>
        <v>0</v>
      </c>
    </row>
    <row r="20" spans="1:23" ht="20.100000000000001" customHeight="1">
      <c r="A20" s="125" t="str">
        <f>IF(B20="","",10)</f>
        <v/>
      </c>
      <c r="B20" s="146"/>
      <c r="C20" s="156"/>
      <c r="D20" s="157"/>
      <c r="E20" s="108"/>
      <c r="F20" s="163"/>
      <c r="G20" s="141"/>
      <c r="H20" s="110"/>
      <c r="I20" s="111"/>
      <c r="J20" s="112"/>
      <c r="K20" s="112"/>
      <c r="L20" s="112"/>
      <c r="M20" s="112"/>
      <c r="N20" s="112"/>
      <c r="O20" s="112"/>
      <c r="P20" s="137"/>
      <c r="Q20" s="111"/>
      <c r="R20" s="112"/>
      <c r="S20" s="112"/>
      <c r="T20" s="112"/>
      <c r="U20" s="137"/>
      <c r="V20" s="102" t="str">
        <f>'10'!$N$46</f>
        <v>-</v>
      </c>
      <c r="W20" s="152">
        <f>'10'!$M$44</f>
        <v>0</v>
      </c>
    </row>
    <row r="21" spans="1:23" ht="20.100000000000001" customHeight="1">
      <c r="A21" s="126" t="str">
        <f>IF(B21="","",11)</f>
        <v/>
      </c>
      <c r="B21" s="147"/>
      <c r="C21" s="158"/>
      <c r="D21" s="159"/>
      <c r="E21" s="103"/>
      <c r="F21" s="164"/>
      <c r="G21" s="142"/>
      <c r="H21" s="105"/>
      <c r="I21" s="106"/>
      <c r="J21" s="107"/>
      <c r="K21" s="107"/>
      <c r="L21" s="107"/>
      <c r="M21" s="107"/>
      <c r="N21" s="107"/>
      <c r="O21" s="107"/>
      <c r="P21" s="138"/>
      <c r="Q21" s="106"/>
      <c r="R21" s="107"/>
      <c r="S21" s="107"/>
      <c r="T21" s="107"/>
      <c r="U21" s="138"/>
      <c r="V21" s="99" t="str">
        <f>'11'!$N$46</f>
        <v>-</v>
      </c>
      <c r="W21" s="153">
        <f>'11'!$M$44</f>
        <v>0</v>
      </c>
    </row>
    <row r="22" spans="1:23" ht="20.100000000000001" customHeight="1">
      <c r="A22" s="125" t="str">
        <f>IF(B22="","",12)</f>
        <v/>
      </c>
      <c r="B22" s="146"/>
      <c r="C22" s="156"/>
      <c r="D22" s="157"/>
      <c r="E22" s="108"/>
      <c r="F22" s="163"/>
      <c r="G22" s="141"/>
      <c r="H22" s="110"/>
      <c r="I22" s="111"/>
      <c r="J22" s="112"/>
      <c r="K22" s="112"/>
      <c r="L22" s="112"/>
      <c r="M22" s="112"/>
      <c r="N22" s="112"/>
      <c r="O22" s="112"/>
      <c r="P22" s="137"/>
      <c r="Q22" s="111"/>
      <c r="R22" s="112"/>
      <c r="S22" s="112"/>
      <c r="T22" s="112"/>
      <c r="U22" s="137"/>
      <c r="V22" s="102" t="str">
        <f>'12'!$N$46</f>
        <v>-</v>
      </c>
      <c r="W22" s="152">
        <f>'12'!$M$44</f>
        <v>0</v>
      </c>
    </row>
    <row r="23" spans="1:23" ht="20.100000000000001" customHeight="1">
      <c r="A23" s="126" t="str">
        <f>IF(B23="","",13)</f>
        <v/>
      </c>
      <c r="B23" s="147"/>
      <c r="C23" s="158"/>
      <c r="D23" s="159"/>
      <c r="E23" s="158"/>
      <c r="F23" s="164"/>
      <c r="G23" s="142"/>
      <c r="H23" s="105"/>
      <c r="I23" s="106"/>
      <c r="J23" s="107"/>
      <c r="K23" s="107"/>
      <c r="L23" s="107"/>
      <c r="M23" s="107"/>
      <c r="N23" s="107"/>
      <c r="O23" s="107"/>
      <c r="P23" s="138"/>
      <c r="Q23" s="106"/>
      <c r="R23" s="107"/>
      <c r="S23" s="107"/>
      <c r="T23" s="107"/>
      <c r="U23" s="138"/>
      <c r="V23" s="99" t="str">
        <f>'13'!$N$46</f>
        <v>-</v>
      </c>
      <c r="W23" s="153">
        <f>'13'!$M$44</f>
        <v>0</v>
      </c>
    </row>
    <row r="24" spans="1:23" ht="20.100000000000001" customHeight="1">
      <c r="A24" s="125" t="str">
        <f>IF(B24="","",14)</f>
        <v/>
      </c>
      <c r="B24" s="146"/>
      <c r="C24" s="108"/>
      <c r="D24" s="109"/>
      <c r="E24" s="108"/>
      <c r="F24" s="163"/>
      <c r="G24" s="141"/>
      <c r="H24" s="110"/>
      <c r="I24" s="111"/>
      <c r="J24" s="112"/>
      <c r="K24" s="112"/>
      <c r="L24" s="112"/>
      <c r="M24" s="112"/>
      <c r="N24" s="112"/>
      <c r="O24" s="112"/>
      <c r="P24" s="137"/>
      <c r="Q24" s="111"/>
      <c r="R24" s="112"/>
      <c r="S24" s="112"/>
      <c r="T24" s="112"/>
      <c r="U24" s="137"/>
      <c r="V24" s="102" t="str">
        <f>'14'!$N$46</f>
        <v>-</v>
      </c>
      <c r="W24" s="152">
        <f>'14'!$M$44</f>
        <v>0</v>
      </c>
    </row>
    <row r="25" spans="1:23" ht="20.100000000000001" customHeight="1" thickBot="1">
      <c r="A25" s="127" t="str">
        <f>IF(B25="","",15)</f>
        <v/>
      </c>
      <c r="B25" s="148"/>
      <c r="C25" s="122"/>
      <c r="D25" s="123"/>
      <c r="E25" s="122"/>
      <c r="F25" s="165"/>
      <c r="G25" s="143"/>
      <c r="H25" s="114"/>
      <c r="I25" s="115"/>
      <c r="J25" s="116"/>
      <c r="K25" s="116"/>
      <c r="L25" s="116"/>
      <c r="M25" s="116"/>
      <c r="N25" s="116"/>
      <c r="O25" s="116"/>
      <c r="P25" s="139"/>
      <c r="Q25" s="115"/>
      <c r="R25" s="116"/>
      <c r="S25" s="116"/>
      <c r="T25" s="116"/>
      <c r="U25" s="139"/>
      <c r="V25" s="100" t="str">
        <f>'15'!$N$46</f>
        <v>-</v>
      </c>
      <c r="W25" s="154">
        <f>'15'!$M$44</f>
        <v>0</v>
      </c>
    </row>
  </sheetData>
  <dataConsolidate link="1"/>
  <mergeCells count="21">
    <mergeCell ref="E6:F6"/>
    <mergeCell ref="E7:F7"/>
    <mergeCell ref="A9:A10"/>
    <mergeCell ref="A3:B3"/>
    <mergeCell ref="I9:P9"/>
    <mergeCell ref="B1:C1"/>
    <mergeCell ref="V9:W9"/>
    <mergeCell ref="B9:B10"/>
    <mergeCell ref="H9:H10"/>
    <mergeCell ref="F9:F10"/>
    <mergeCell ref="E9:E10"/>
    <mergeCell ref="D9:D10"/>
    <mergeCell ref="C9:C10"/>
    <mergeCell ref="G9:G10"/>
    <mergeCell ref="Q9:U9"/>
    <mergeCell ref="A7:B7"/>
    <mergeCell ref="A5:B5"/>
    <mergeCell ref="D2:F2"/>
    <mergeCell ref="E3:F3"/>
    <mergeCell ref="E4:F4"/>
    <mergeCell ref="E5:F5"/>
  </mergeCells>
  <pageMargins left="0.78740157499999996" right="0.78740157499999996" top="1" bottom="1" header="0.5" footer="0.5"/>
  <pageSetup paperSize="9" orientation="portrait" horizontalDpi="4294967292" verticalDpi="4294967292"/>
  <ignoredErrors>
    <ignoredError sqref="A11 A12 A13:A25 V12:XFD12" emptyCellReference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Raser!$B$1:$B$3</xm:f>
          </x14:formula1>
          <xm:sqref>G11:G25</xm:sqref>
        </x14:dataValidation>
        <x14:dataValidation type="list" allowBlank="1" showInputMessage="1" showErrorMessage="1" xr:uid="{00000000-0002-0000-0000-000001000000}">
          <x14:formula1>
            <xm:f>Raser!$C$1:$C$3</xm:f>
          </x14:formula1>
          <xm:sqref>C5</xm:sqref>
        </x14:dataValidation>
        <x14:dataValidation type="list" allowBlank="1" showInputMessage="1" showErrorMessage="1" errorTitle="Ugyldig karakter!" error="Gyldig karakter er: 0 - 5 - 5,5 - 6 - 6,5 - 7 - 7,5 - 8 - 8,5 - 9 - 9,5 - 10 og -" xr:uid="{00000000-0002-0000-0000-000006000000}">
          <x14:formula1>
            <xm:f>Karakterer!$A$1:$A$13</xm:f>
          </x14:formula1>
          <xm:sqref>I11:U25</xm:sqref>
        </x14:dataValidation>
        <x14:dataValidation type="list" allowBlank="1" showInputMessage="1" showErrorMessage="1" xr:uid="{00000000-0002-0000-0000-000002000000}">
          <x14:formula1>
            <xm:f>Dommerliste!$A:$A</xm:f>
          </x14:formula1>
          <xm:sqref>E3:E7</xm:sqref>
        </x14:dataValidation>
        <x14:dataValidation type="list" allowBlank="1" showInputMessage="1" showErrorMessage="1" xr:uid="{00000000-0002-0000-0000-000005000000}">
          <x14:formula1>
            <xm:f>Medlemsklubber!$A:$A</xm:f>
          </x14:formula1>
          <xm:sqref>F11:F25</xm:sqref>
        </x14:dataValidation>
        <x14:dataValidation type="list" allowBlank="1" showInputMessage="1" showErrorMessage="1" xr:uid="{00000000-0002-0000-0000-000004000000}">
          <x14:formula1>
            <xm:f>Arrangørklubb!$A:$A</xm:f>
          </x14:formula1>
          <xm:sqref>C6</xm:sqref>
        </x14:dataValidation>
        <x14:dataValidation type="list" allowBlank="1" showInputMessage="1" showErrorMessage="1" xr:uid="{00000000-0002-0000-0000-000003000000}">
          <x14:formula1>
            <xm:f>Raser!$A:$A</xm:f>
          </x14:formula1>
          <xm:sqref>E11:E25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7"/>
  <sheetViews>
    <sheetView topLeftCell="A2"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 t="str">
        <f>IF(Registrering!C3="","",Registrering!C3)</f>
        <v/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signering'!B15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IF(Registrering!C18="","",Registrering!C18)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IF(Registrering!B18="","",Registrering!B18)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IF(Registrering!D18="","",Registrering!D18)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IF(Registrering!F18="","",Registrering!F18)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IF(Registrering!E18="","",Registrering!E18)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IF(Registrering!G18="liten","X","")</f>
        <v/>
      </c>
      <c r="F9" s="89"/>
      <c r="G9" s="89"/>
      <c r="H9" s="90" t="s">
        <v>64</v>
      </c>
      <c r="I9" s="91" t="str">
        <f>IF(Registrering!G18="middels","X","")</f>
        <v/>
      </c>
      <c r="K9" s="90" t="s">
        <v>65</v>
      </c>
      <c r="L9" s="91" t="str">
        <f>IF(Registrering!G18="stor","X","")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IF(Registrering!I18="","",Registrering!I18)</f>
        <v/>
      </c>
      <c r="H13" s="16" t="str">
        <f>IF(G13="","",IF(G13="-","-",IF(G13=0,"I.G.",G13*F13)))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IF(Registrering!J18="","",Registrering!J18)</f>
        <v/>
      </c>
      <c r="H14" s="16" t="str">
        <f t="shared" ref="H14:H20" si="0">IF(G14="","",IF(G14="-","-",IF(G14=0,"I.G.",G14*F14)))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IF(Registrering!K18="","",Registrering!K18)</f>
        <v/>
      </c>
      <c r="H15" s="16" t="str">
        <f t="shared" si="0"/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IF(Registrering!L18="","",Registrering!L18)</f>
        <v/>
      </c>
      <c r="H16" s="16" t="str">
        <f t="shared" si="0"/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IF(Registrering!M18="","",Registrering!M18)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376</v>
      </c>
      <c r="C18" s="275"/>
      <c r="D18" s="275"/>
      <c r="E18" s="275"/>
      <c r="F18" s="5">
        <v>3</v>
      </c>
      <c r="G18" s="88" t="str">
        <f>IF(Registrering!N18="","",Registrering!N18)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IF(Registrering!O18="","",Registrering!O18)</f>
        <v/>
      </c>
      <c r="H19" s="16" t="str">
        <f t="shared" si="0"/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28" t="s">
        <v>377</v>
      </c>
      <c r="C20" s="328"/>
      <c r="D20" s="328"/>
      <c r="E20" s="328"/>
      <c r="F20" s="5">
        <v>4</v>
      </c>
      <c r="G20" s="88" t="str">
        <f>IF(Registrering!P18="","",Registrering!P18)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IF(Registrering!C5="Spor",Registrering!Q18,"")</f>
        <v/>
      </c>
      <c r="H24" s="16" t="str">
        <f>IF(G24="","",IF(G24="-","-",IF(G24=0,"I.G.",G24*F24)))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IF(Registrering!C5="Spor",Registrering!R18,"")</f>
        <v/>
      </c>
      <c r="H25" s="16" t="str">
        <f t="shared" ref="H25:H26" si="1">IF(G25="","",IF(G25="-","-",IF(G25=0,"I.G.",G25*F25)))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IF(Registrering!C5="Spor",Registrering!S18,"")</f>
        <v/>
      </c>
      <c r="H26" s="16" t="str">
        <f t="shared" si="1"/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9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IF(Registrering!C5="Rundering",Registrering!Q18,"")</f>
        <v/>
      </c>
      <c r="H30" s="16" t="str">
        <f>IF(G30="","",IF(G30="-","-",IF(G30=0,"I.G.",G30*F30)))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IF(Registrering!C5="Rundering",Registrering!T18,"")</f>
        <v/>
      </c>
      <c r="H31" s="16" t="str">
        <f>IF(G31="","",IF(G31="-","-",IF(G31=0,"I.G.",G31*F31)))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7"/>
      <c r="C34" s="338" t="s">
        <v>12</v>
      </c>
      <c r="D34" s="337"/>
      <c r="E34" s="332" t="s">
        <v>14</v>
      </c>
      <c r="F34" s="333"/>
      <c r="G34" s="333"/>
      <c r="H34" s="250"/>
      <c r="J34" s="322" t="s">
        <v>22</v>
      </c>
      <c r="K34" s="334"/>
      <c r="L34" s="334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6"/>
      <c r="J35" s="233" t="s">
        <v>23</v>
      </c>
      <c r="K35" s="281"/>
      <c r="L35" s="331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9" t="s">
        <v>62</v>
      </c>
      <c r="K36" s="281"/>
      <c r="L36" s="331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30" t="s">
        <v>313</v>
      </c>
      <c r="K37" s="281"/>
      <c r="L37" s="331"/>
      <c r="M37" s="38">
        <v>520</v>
      </c>
      <c r="N37" s="39" t="s">
        <v>24</v>
      </c>
    </row>
    <row r="38" spans="1:14" ht="13.5" thickBot="1">
      <c r="A38" s="340" t="s">
        <v>36</v>
      </c>
      <c r="B38" s="341"/>
      <c r="C38" s="341"/>
      <c r="D38" s="244"/>
      <c r="E38" s="342">
        <f>SUM(E35:H37)</f>
        <v>0</v>
      </c>
      <c r="F38" s="283"/>
      <c r="G38" s="283"/>
      <c r="H38" s="343"/>
      <c r="J38" s="233" t="s">
        <v>23</v>
      </c>
      <c r="K38" s="281"/>
      <c r="L38" s="331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4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IF(Registrering!C5="Rapport",Registrering!Q18,"")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IF(Registrering!C5="Rapport",Registrering!U18,"")</f>
        <v/>
      </c>
      <c r="H41" s="17" t="str">
        <f>IF(G41="","",IF(G41="-","-",IF(G41=0,"I.G.",G41*F41)))</f>
        <v/>
      </c>
      <c r="J41" s="345"/>
      <c r="K41" s="302"/>
      <c r="L41" s="302"/>
      <c r="M41" s="301" t="s">
        <v>18</v>
      </c>
      <c r="N41" s="335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8" t="s">
        <v>26</v>
      </c>
      <c r="K42" s="349"/>
      <c r="L42" s="349"/>
      <c r="M42" s="353">
        <f>H21</f>
        <v>0</v>
      </c>
      <c r="N42" s="354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348" t="s">
        <v>27</v>
      </c>
      <c r="K43" s="349"/>
      <c r="L43" s="349"/>
      <c r="M43" s="355" t="str">
        <f>IF('Resultatskj for signering'!I3="Rundering",H32,IF('Resultatskj for signering'!I3="Spor",H27,IF('Resultatskj for signering'!I3="Rapport",H42,"")))</f>
        <v/>
      </c>
      <c r="N43" s="356"/>
    </row>
    <row r="44" spans="1:14" ht="20.100000000000001" customHeight="1" thickBot="1">
      <c r="A44" s="191" t="s">
        <v>111</v>
      </c>
      <c r="B44" s="184"/>
      <c r="C44" s="364">
        <f>Registrering!E3</f>
        <v>0</v>
      </c>
      <c r="D44" s="364"/>
      <c r="E44" s="364"/>
      <c r="F44" s="364"/>
      <c r="G44" s="364"/>
      <c r="H44" s="364"/>
      <c r="J44" s="362" t="s">
        <v>25</v>
      </c>
      <c r="K44" s="307"/>
      <c r="L44" s="363"/>
      <c r="M44" s="351">
        <f>SUM(M42:N43)</f>
        <v>0</v>
      </c>
      <c r="N44" s="352"/>
    </row>
    <row r="45" spans="1:14" ht="20.100000000000001" customHeight="1">
      <c r="A45" s="191" t="s">
        <v>59</v>
      </c>
      <c r="B45" s="184"/>
      <c r="C45" s="364">
        <f>Registrering!E4</f>
        <v>0</v>
      </c>
      <c r="D45" s="364"/>
      <c r="E45" s="364"/>
      <c r="F45" s="364"/>
      <c r="G45" s="364"/>
      <c r="H45" s="364"/>
      <c r="J45" s="49" t="s">
        <v>28</v>
      </c>
      <c r="K45" s="360" t="s">
        <v>30</v>
      </c>
      <c r="L45" s="361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359" t="str">
        <f>Registrering!E5&amp;Registrering!E6&amp;Registrering!E7</f>
        <v/>
      </c>
      <c r="D46" s="359"/>
      <c r="E46" s="359"/>
      <c r="F46" s="359"/>
      <c r="G46" s="359"/>
      <c r="H46" s="359"/>
      <c r="J46" s="92" t="str">
        <f>IF(OR(M44&lt;M34,M43&lt;M35,M42&lt;M36,M44=""),"X","")</f>
        <v>X</v>
      </c>
      <c r="K46" s="357" t="str">
        <f>IF(AND(M44&gt;=M34,M43&gt;=M35,M42&gt;=M36,J46=""),"X","")</f>
        <v/>
      </c>
      <c r="L46" s="358"/>
      <c r="M46" s="93" t="str">
        <f>IF(AND(M44&gt;=520,M43&gt;=311.99,M42&gt;194.99,J46=""),"X","")</f>
        <v/>
      </c>
      <c r="N46" s="27" t="str">
        <f>'Resultatskj for signering'!A15</f>
        <v>-</v>
      </c>
    </row>
    <row r="47" spans="1:14">
      <c r="A47" s="186"/>
      <c r="B47" s="186"/>
      <c r="C47" s="346"/>
      <c r="D47" s="347"/>
      <c r="E47" s="347"/>
      <c r="F47" s="347"/>
      <c r="G47" s="347"/>
      <c r="H47" s="347"/>
      <c r="J47" s="350" t="s">
        <v>100</v>
      </c>
      <c r="K47" s="350"/>
      <c r="L47" s="350"/>
      <c r="M47" s="350"/>
      <c r="N47" s="350"/>
    </row>
  </sheetData>
  <mergeCells count="94"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F1:N1"/>
    <mergeCell ref="I2:K2"/>
    <mergeCell ref="C2:F2"/>
    <mergeCell ref="A2:B2"/>
    <mergeCell ref="C1:E1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E38:H38"/>
    <mergeCell ref="J39:L39"/>
    <mergeCell ref="E36:H36"/>
    <mergeCell ref="E37:H37"/>
    <mergeCell ref="J43:L43"/>
    <mergeCell ref="J37:L37"/>
    <mergeCell ref="M44:N44"/>
    <mergeCell ref="J44:L44"/>
    <mergeCell ref="M43:N43"/>
    <mergeCell ref="M42:N42"/>
    <mergeCell ref="B41:E41"/>
    <mergeCell ref="J41:L41"/>
    <mergeCell ref="M41:N41"/>
    <mergeCell ref="C44:H44"/>
    <mergeCell ref="K45:L45"/>
    <mergeCell ref="K46:L46"/>
    <mergeCell ref="J47:N47"/>
    <mergeCell ref="C45:H45"/>
    <mergeCell ref="C46:H46"/>
    <mergeCell ref="C47:H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7"/>
  <sheetViews>
    <sheetView topLeftCell="A2"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 t="str">
        <f>IF(Registrering!C3="","",Registrering!C3)</f>
        <v/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signering'!B16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IF(Registrering!C19="","",Registrering!C19)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IF(Registrering!B19="","",Registrering!B19)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IF(Registrering!D19="","",Registrering!D19)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IF(Registrering!F19="","",Registrering!F19)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IF(Registrering!E19="","",Registrering!E19)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IF(Registrering!G19="liten","X","")</f>
        <v/>
      </c>
      <c r="F9" s="89"/>
      <c r="G9" s="89"/>
      <c r="H9" s="90" t="s">
        <v>64</v>
      </c>
      <c r="I9" s="91" t="str">
        <f>IF(Registrering!G19="middels","X","")</f>
        <v/>
      </c>
      <c r="K9" s="90" t="s">
        <v>65</v>
      </c>
      <c r="L9" s="91" t="str">
        <f>IF(Registrering!G19="stor","X","")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IF(Registrering!I19="","",Registrering!I19)</f>
        <v/>
      </c>
      <c r="H13" s="16" t="str">
        <f>IF(G13="","",IF(G13="-","-",IF(G13=0,"I.G.",G13*F13)))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IF(Registrering!J19="","",Registrering!J19)</f>
        <v/>
      </c>
      <c r="H14" s="16" t="str">
        <f t="shared" ref="H14:H20" si="0">IF(G14="","",IF(G14="-","-",IF(G14=0,"I.G.",G14*F14)))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IF(Registrering!K19="","",Registrering!K19)</f>
        <v/>
      </c>
      <c r="H15" s="16" t="str">
        <f t="shared" si="0"/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IF(Registrering!L19="","",Registrering!L19)</f>
        <v/>
      </c>
      <c r="H16" s="16" t="str">
        <f t="shared" si="0"/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IF(Registrering!M19="","",Registrering!M19)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376</v>
      </c>
      <c r="C18" s="275"/>
      <c r="D18" s="275"/>
      <c r="E18" s="275"/>
      <c r="F18" s="5">
        <v>3</v>
      </c>
      <c r="G18" s="88" t="str">
        <f>IF(Registrering!N19="","",Registrering!N19)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IF(Registrering!O19="","",Registrering!O19)</f>
        <v/>
      </c>
      <c r="H19" s="16" t="str">
        <f t="shared" si="0"/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28" t="s">
        <v>377</v>
      </c>
      <c r="C20" s="328"/>
      <c r="D20" s="328"/>
      <c r="E20" s="328"/>
      <c r="F20" s="5">
        <v>4</v>
      </c>
      <c r="G20" s="88" t="str">
        <f>IF(Registrering!P19="","",Registrering!P19)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IF(Registrering!C5="Spor",Registrering!Q19,"")</f>
        <v/>
      </c>
      <c r="H24" s="16" t="str">
        <f>IF(G24="","",IF(G24="-","-",IF(G24=0,"I.G.",G24*F24)))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IF(Registrering!C5="Spor",Registrering!R19,"")</f>
        <v/>
      </c>
      <c r="H25" s="16" t="str">
        <f t="shared" ref="H25:H26" si="1">IF(G25="","",IF(G25="-","-",IF(G25=0,"I.G.",G25*F25)))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IF(Registrering!C5="Spor",Registrering!S19,"")</f>
        <v/>
      </c>
      <c r="H26" s="16" t="str">
        <f t="shared" si="1"/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9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IF(Registrering!C5="Rundering",Registrering!Q19,"")</f>
        <v/>
      </c>
      <c r="H30" s="16" t="str">
        <f>IF(G30="","",IF(G30="-","-",IF(G30=0,"I.G.",G30*F30)))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IF(Registrering!C5="Rundering",Registrering!T19,"")</f>
        <v/>
      </c>
      <c r="H31" s="16" t="str">
        <f>IF(G31="","",IF(G31="-","-",IF(G31=0,"I.G.",G31*F31)))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7"/>
      <c r="C34" s="338" t="s">
        <v>12</v>
      </c>
      <c r="D34" s="337"/>
      <c r="E34" s="332" t="s">
        <v>14</v>
      </c>
      <c r="F34" s="333"/>
      <c r="G34" s="333"/>
      <c r="H34" s="250"/>
      <c r="J34" s="322" t="s">
        <v>22</v>
      </c>
      <c r="K34" s="334"/>
      <c r="L34" s="334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6"/>
      <c r="J35" s="233" t="s">
        <v>23</v>
      </c>
      <c r="K35" s="281"/>
      <c r="L35" s="331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9" t="s">
        <v>62</v>
      </c>
      <c r="K36" s="281"/>
      <c r="L36" s="331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30" t="s">
        <v>313</v>
      </c>
      <c r="K37" s="281"/>
      <c r="L37" s="331"/>
      <c r="M37" s="38">
        <v>520</v>
      </c>
      <c r="N37" s="39" t="s">
        <v>24</v>
      </c>
    </row>
    <row r="38" spans="1:14" ht="13.5" thickBot="1">
      <c r="A38" s="340" t="s">
        <v>36</v>
      </c>
      <c r="B38" s="341"/>
      <c r="C38" s="341"/>
      <c r="D38" s="244"/>
      <c r="E38" s="342">
        <f>SUM(E35:H37)</f>
        <v>0</v>
      </c>
      <c r="F38" s="283"/>
      <c r="G38" s="283"/>
      <c r="H38" s="343"/>
      <c r="J38" s="233" t="s">
        <v>23</v>
      </c>
      <c r="K38" s="281"/>
      <c r="L38" s="331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4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IF(Registrering!C5="Rapport",Registrering!Q19,"")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IF(Registrering!C5="Rapport",Registrering!U19,"")</f>
        <v/>
      </c>
      <c r="H41" s="17" t="str">
        <f>IF(G41="","",IF(G41="-","-",IF(G41=0,"I.G.",G41*F41)))</f>
        <v/>
      </c>
      <c r="J41" s="345"/>
      <c r="K41" s="302"/>
      <c r="L41" s="302"/>
      <c r="M41" s="301" t="s">
        <v>18</v>
      </c>
      <c r="N41" s="335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8" t="s">
        <v>26</v>
      </c>
      <c r="K42" s="349"/>
      <c r="L42" s="349"/>
      <c r="M42" s="353">
        <f>H21</f>
        <v>0</v>
      </c>
      <c r="N42" s="354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348" t="s">
        <v>27</v>
      </c>
      <c r="K43" s="349"/>
      <c r="L43" s="349"/>
      <c r="M43" s="355" t="str">
        <f>IF('Resultatskj for signering'!I3="Rundering",H32,IF('Resultatskj for signering'!I3="Spor",H27,IF('Resultatskj for signering'!I3="Rapport",H42,"")))</f>
        <v/>
      </c>
      <c r="N43" s="356"/>
    </row>
    <row r="44" spans="1:14" ht="20.100000000000001" customHeight="1" thickBot="1">
      <c r="A44" s="191" t="s">
        <v>111</v>
      </c>
      <c r="B44" s="184"/>
      <c r="C44" s="364">
        <f>Registrering!E3</f>
        <v>0</v>
      </c>
      <c r="D44" s="364"/>
      <c r="E44" s="364"/>
      <c r="F44" s="364"/>
      <c r="G44" s="364"/>
      <c r="H44" s="364"/>
      <c r="J44" s="362" t="s">
        <v>25</v>
      </c>
      <c r="K44" s="307"/>
      <c r="L44" s="363"/>
      <c r="M44" s="351">
        <f>SUM(M42:N43)</f>
        <v>0</v>
      </c>
      <c r="N44" s="352"/>
    </row>
    <row r="45" spans="1:14" ht="20.100000000000001" customHeight="1">
      <c r="A45" s="191" t="s">
        <v>59</v>
      </c>
      <c r="B45" s="184"/>
      <c r="C45" s="364">
        <f>Registrering!E4</f>
        <v>0</v>
      </c>
      <c r="D45" s="364"/>
      <c r="E45" s="364"/>
      <c r="F45" s="364"/>
      <c r="G45" s="364"/>
      <c r="H45" s="364"/>
      <c r="J45" s="49" t="s">
        <v>28</v>
      </c>
      <c r="K45" s="360" t="s">
        <v>30</v>
      </c>
      <c r="L45" s="361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359" t="str">
        <f>Registrering!E5&amp;Registrering!E6&amp;Registrering!E7</f>
        <v/>
      </c>
      <c r="D46" s="359"/>
      <c r="E46" s="359"/>
      <c r="F46" s="359"/>
      <c r="G46" s="359"/>
      <c r="H46" s="359"/>
      <c r="J46" s="92" t="str">
        <f>IF(OR(M44&lt;M34,M43&lt;M35,M42&lt;M36,M44=""),"X","")</f>
        <v>X</v>
      </c>
      <c r="K46" s="357" t="str">
        <f>IF(AND(M44&gt;=M34,M43&gt;=M35,M42&gt;=M36,J46=""),"X","")</f>
        <v/>
      </c>
      <c r="L46" s="358"/>
      <c r="M46" s="93" t="str">
        <f>IF(AND(M44&gt;=520,M43&gt;=311.99,M42&gt;194.99,J46=""),"X","")</f>
        <v/>
      </c>
      <c r="N46" s="27" t="str">
        <f>'Resultatskj for signering'!A16</f>
        <v>-</v>
      </c>
    </row>
    <row r="47" spans="1:14">
      <c r="A47" s="186"/>
      <c r="B47" s="186"/>
      <c r="C47" s="346"/>
      <c r="D47" s="347"/>
      <c r="E47" s="347"/>
      <c r="F47" s="347"/>
      <c r="G47" s="347"/>
      <c r="H47" s="347"/>
      <c r="J47" s="350" t="s">
        <v>100</v>
      </c>
      <c r="K47" s="350"/>
      <c r="L47" s="350"/>
      <c r="M47" s="350"/>
      <c r="N47" s="350"/>
    </row>
  </sheetData>
  <mergeCells count="94">
    <mergeCell ref="J47:N47"/>
    <mergeCell ref="B41:E41"/>
    <mergeCell ref="J41:L41"/>
    <mergeCell ref="M41:N41"/>
    <mergeCell ref="M44:N44"/>
    <mergeCell ref="J42:L42"/>
    <mergeCell ref="M42:N42"/>
    <mergeCell ref="K45:L45"/>
    <mergeCell ref="M43:N43"/>
    <mergeCell ref="C44:H44"/>
    <mergeCell ref="C45:H45"/>
    <mergeCell ref="C46:H46"/>
    <mergeCell ref="C47:H47"/>
    <mergeCell ref="J44:L44"/>
    <mergeCell ref="J43:L43"/>
    <mergeCell ref="K46:L46"/>
    <mergeCell ref="I32:N32"/>
    <mergeCell ref="A32:E32"/>
    <mergeCell ref="A33:N33"/>
    <mergeCell ref="B30:E30"/>
    <mergeCell ref="B31:E31"/>
    <mergeCell ref="I31:N31"/>
    <mergeCell ref="I30:N30"/>
    <mergeCell ref="A28:N28"/>
    <mergeCell ref="B25:E25"/>
    <mergeCell ref="B26:E26"/>
    <mergeCell ref="A27:E27"/>
    <mergeCell ref="A29:E29"/>
    <mergeCell ref="I29:N29"/>
    <mergeCell ref="I26:N26"/>
    <mergeCell ref="B40:E40"/>
    <mergeCell ref="A42:E42"/>
    <mergeCell ref="J36:L36"/>
    <mergeCell ref="E36:H36"/>
    <mergeCell ref="J37:L37"/>
    <mergeCell ref="E37:H37"/>
    <mergeCell ref="A38:D38"/>
    <mergeCell ref="A39:E39"/>
    <mergeCell ref="J39:L39"/>
    <mergeCell ref="J38:L38"/>
    <mergeCell ref="E38:H38"/>
    <mergeCell ref="B18:E18"/>
    <mergeCell ref="B19:E19"/>
    <mergeCell ref="I19:N19"/>
    <mergeCell ref="I21:N21"/>
    <mergeCell ref="I18:N18"/>
    <mergeCell ref="I20:N20"/>
    <mergeCell ref="B20:E20"/>
    <mergeCell ref="B24:E24"/>
    <mergeCell ref="A21:E21"/>
    <mergeCell ref="A22:N22"/>
    <mergeCell ref="A23:E23"/>
    <mergeCell ref="I23:N23"/>
    <mergeCell ref="J34:L34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I24:N24"/>
    <mergeCell ref="I25:N25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C34:D34"/>
    <mergeCell ref="E34:H34"/>
    <mergeCell ref="I12:N12"/>
    <mergeCell ref="I17:N17"/>
    <mergeCell ref="B17:E17"/>
    <mergeCell ref="I4:J4"/>
    <mergeCell ref="I6:J6"/>
    <mergeCell ref="K6:N6"/>
    <mergeCell ref="B13:E13"/>
    <mergeCell ref="A6:B6"/>
    <mergeCell ref="C6:H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7"/>
  <sheetViews>
    <sheetView topLeftCell="A2"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 t="str">
        <f>IF(Registrering!C3="","",Registrering!C3)</f>
        <v/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signering'!B17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IF(Registrering!C20="","",Registrering!C20)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IF(Registrering!B20="","",Registrering!B20)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IF(Registrering!D20="","",Registrering!D20)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IF(Registrering!F20="","",Registrering!F20)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IF(Registrering!E20="","",Registrering!E20)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IF(Registrering!G20="liten","X","")</f>
        <v/>
      </c>
      <c r="F9" s="89"/>
      <c r="G9" s="89"/>
      <c r="H9" s="90" t="s">
        <v>64</v>
      </c>
      <c r="I9" s="91" t="str">
        <f>IF(Registrering!G20="middels","X","")</f>
        <v/>
      </c>
      <c r="K9" s="90" t="s">
        <v>65</v>
      </c>
      <c r="L9" s="91" t="str">
        <f>IF(Registrering!G20="stor","X","")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IF(Registrering!I20="","",Registrering!I20)</f>
        <v/>
      </c>
      <c r="H13" s="16" t="str">
        <f>IF(G13="","",IF(G13="-","-",IF(G13=0,"I.G.",G13*F13)))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IF(Registrering!J20="","",Registrering!J20)</f>
        <v/>
      </c>
      <c r="H14" s="16" t="str">
        <f t="shared" ref="H14:H20" si="0">IF(G14="","",IF(G14="-","-",IF(G14=0,"I.G.",G14*F14)))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IF(Registrering!K20="","",Registrering!K20)</f>
        <v/>
      </c>
      <c r="H15" s="16" t="str">
        <f t="shared" si="0"/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IF(Registrering!L20="","",Registrering!L20)</f>
        <v/>
      </c>
      <c r="H16" s="16" t="str">
        <f t="shared" si="0"/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IF(Registrering!M20="","",Registrering!M20)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376</v>
      </c>
      <c r="C18" s="275"/>
      <c r="D18" s="275"/>
      <c r="E18" s="275"/>
      <c r="F18" s="5">
        <v>3</v>
      </c>
      <c r="G18" s="88" t="str">
        <f>IF(Registrering!N20="","",Registrering!N20)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IF(Registrering!O20="","",Registrering!O120)</f>
        <v/>
      </c>
      <c r="H19" s="16" t="str">
        <f t="shared" si="0"/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28" t="s">
        <v>377</v>
      </c>
      <c r="C20" s="328"/>
      <c r="D20" s="328"/>
      <c r="E20" s="328"/>
      <c r="F20" s="5">
        <v>4</v>
      </c>
      <c r="G20" s="88" t="str">
        <f>IF(Registrering!P20="","",Registrering!P20)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IF(Registrering!C5="Spor",Registrering!Q20,"")</f>
        <v/>
      </c>
      <c r="H24" s="16" t="str">
        <f>IF(G24="","",IF(G24="-","-",IF(G24=0,"I.G.",G24*F24)))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IF(Registrering!C5="Spor",Registrering!R20,"")</f>
        <v/>
      </c>
      <c r="H25" s="16" t="str">
        <f t="shared" ref="H25:H26" si="1">IF(G25="","",IF(G25="-","-",IF(G25=0,"I.G.",G25*F25)))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IF(Registrering!C5="Spor",Registrering!S20,"")</f>
        <v/>
      </c>
      <c r="H26" s="16" t="str">
        <f t="shared" si="1"/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9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IF(Registrering!C5="Rundering",Registrering!Q20,"")</f>
        <v/>
      </c>
      <c r="H30" s="16" t="str">
        <f>IF(G30="","",IF(G30="-","-",IF(G30=0,"I.G.",G30*F30)))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IF(Registrering!C5="Rundering",Registrering!T20,"")</f>
        <v/>
      </c>
      <c r="H31" s="16" t="str">
        <f>IF(G31="","",IF(G31="-","-",IF(G31=0,"I.G.",G31*F31)))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7"/>
      <c r="C34" s="338" t="s">
        <v>12</v>
      </c>
      <c r="D34" s="337"/>
      <c r="E34" s="332" t="s">
        <v>14</v>
      </c>
      <c r="F34" s="333"/>
      <c r="G34" s="333"/>
      <c r="H34" s="250"/>
      <c r="J34" s="322" t="s">
        <v>22</v>
      </c>
      <c r="K34" s="334"/>
      <c r="L34" s="334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6"/>
      <c r="J35" s="233" t="s">
        <v>23</v>
      </c>
      <c r="K35" s="281"/>
      <c r="L35" s="331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9" t="s">
        <v>62</v>
      </c>
      <c r="K36" s="281"/>
      <c r="L36" s="331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30" t="s">
        <v>313</v>
      </c>
      <c r="K37" s="281"/>
      <c r="L37" s="331"/>
      <c r="M37" s="38">
        <v>520</v>
      </c>
      <c r="N37" s="39" t="s">
        <v>24</v>
      </c>
    </row>
    <row r="38" spans="1:14" ht="13.5" thickBot="1">
      <c r="A38" s="340" t="s">
        <v>36</v>
      </c>
      <c r="B38" s="341"/>
      <c r="C38" s="341"/>
      <c r="D38" s="244"/>
      <c r="E38" s="342">
        <f>SUM(E35:H37)</f>
        <v>0</v>
      </c>
      <c r="F38" s="283"/>
      <c r="G38" s="283"/>
      <c r="H38" s="343"/>
      <c r="J38" s="233" t="s">
        <v>23</v>
      </c>
      <c r="K38" s="281"/>
      <c r="L38" s="331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4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IF(Registrering!C5="Rapport",Registrering!Q20,"")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IF(Registrering!C5="Rapport",Registrering!U20,"")</f>
        <v/>
      </c>
      <c r="H41" s="17" t="str">
        <f>IF(G41="","",IF(G41="-","-",IF(G41=0,"I.G.",G41*F41)))</f>
        <v/>
      </c>
      <c r="J41" s="345"/>
      <c r="K41" s="302"/>
      <c r="L41" s="302"/>
      <c r="M41" s="301" t="s">
        <v>18</v>
      </c>
      <c r="N41" s="335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8" t="s">
        <v>26</v>
      </c>
      <c r="K42" s="349"/>
      <c r="L42" s="349"/>
      <c r="M42" s="353">
        <f>H21</f>
        <v>0</v>
      </c>
      <c r="N42" s="354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348" t="s">
        <v>27</v>
      </c>
      <c r="K43" s="349"/>
      <c r="L43" s="349"/>
      <c r="M43" s="355" t="str">
        <f>IF('Resultatskj for signering'!I3="Rundering",H32,IF('Resultatskj for signering'!I3="Spor",H27,IF('Resultatskj for signering'!I3="Rapport",H42,"")))</f>
        <v/>
      </c>
      <c r="N43" s="356"/>
    </row>
    <row r="44" spans="1:14" ht="20.100000000000001" customHeight="1" thickBot="1">
      <c r="A44" s="191" t="s">
        <v>111</v>
      </c>
      <c r="B44" s="184"/>
      <c r="C44" s="364">
        <f>Registrering!E3</f>
        <v>0</v>
      </c>
      <c r="D44" s="364"/>
      <c r="E44" s="364"/>
      <c r="F44" s="364"/>
      <c r="G44" s="364"/>
      <c r="H44" s="364"/>
      <c r="J44" s="362" t="s">
        <v>25</v>
      </c>
      <c r="K44" s="307"/>
      <c r="L44" s="363"/>
      <c r="M44" s="351">
        <f>SUM(M42:N43)</f>
        <v>0</v>
      </c>
      <c r="N44" s="352"/>
    </row>
    <row r="45" spans="1:14" ht="20.100000000000001" customHeight="1">
      <c r="A45" s="191" t="s">
        <v>59</v>
      </c>
      <c r="B45" s="184"/>
      <c r="C45" s="364">
        <f>Registrering!E4</f>
        <v>0</v>
      </c>
      <c r="D45" s="364"/>
      <c r="E45" s="364"/>
      <c r="F45" s="364"/>
      <c r="G45" s="364"/>
      <c r="H45" s="364"/>
      <c r="J45" s="49" t="s">
        <v>28</v>
      </c>
      <c r="K45" s="360" t="s">
        <v>30</v>
      </c>
      <c r="L45" s="361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359" t="str">
        <f>Registrering!E5&amp;Registrering!E6&amp;Registrering!E7</f>
        <v/>
      </c>
      <c r="D46" s="359"/>
      <c r="E46" s="359"/>
      <c r="F46" s="359"/>
      <c r="G46" s="359"/>
      <c r="H46" s="359"/>
      <c r="J46" s="92" t="str">
        <f>IF(OR(M44&lt;M34,M43&lt;M35,M42&lt;M36,M44=""),"X","")</f>
        <v>X</v>
      </c>
      <c r="K46" s="357" t="str">
        <f>IF(AND(M44&gt;=M34,M43&gt;=M35,M42&gt;=M36,J46=""),"X","")</f>
        <v/>
      </c>
      <c r="L46" s="358"/>
      <c r="M46" s="93" t="str">
        <f>IF(AND(M44&gt;=520,M43&gt;=311.99,M42&gt;194.99,J46=""),"X","")</f>
        <v/>
      </c>
      <c r="N46" s="27" t="str">
        <f>'Resultatskj for signering'!A17</f>
        <v>-</v>
      </c>
    </row>
    <row r="47" spans="1:14">
      <c r="A47" s="186"/>
      <c r="B47" s="186"/>
      <c r="C47" s="346"/>
      <c r="D47" s="347"/>
      <c r="E47" s="347"/>
      <c r="F47" s="347"/>
      <c r="G47" s="347"/>
      <c r="H47" s="347"/>
      <c r="J47" s="350" t="s">
        <v>100</v>
      </c>
      <c r="K47" s="350"/>
      <c r="L47" s="350"/>
      <c r="M47" s="350"/>
      <c r="N47" s="350"/>
    </row>
  </sheetData>
  <mergeCells count="94"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F1:N1"/>
    <mergeCell ref="I2:K2"/>
    <mergeCell ref="C2:F2"/>
    <mergeCell ref="A2:B2"/>
    <mergeCell ref="C1:E1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E38:H38"/>
    <mergeCell ref="J39:L39"/>
    <mergeCell ref="E36:H36"/>
    <mergeCell ref="E37:H37"/>
    <mergeCell ref="J43:L43"/>
    <mergeCell ref="J37:L37"/>
    <mergeCell ref="M44:N44"/>
    <mergeCell ref="J44:L44"/>
    <mergeCell ref="M43:N43"/>
    <mergeCell ref="M42:N42"/>
    <mergeCell ref="B41:E41"/>
    <mergeCell ref="J41:L41"/>
    <mergeCell ref="M41:N41"/>
    <mergeCell ref="C44:H44"/>
    <mergeCell ref="K45:L45"/>
    <mergeCell ref="K46:L46"/>
    <mergeCell ref="J47:N47"/>
    <mergeCell ref="C45:H45"/>
    <mergeCell ref="C46:H46"/>
    <mergeCell ref="C47:H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 t="str">
        <f>IF(Registrering!C3="","",Registrering!C3)</f>
        <v/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signering'!B18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IF(Registrering!C21="","",Registrering!C21)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IF(Registrering!B21="","",Registrering!B21)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IF(Registrering!D21="","",Registrering!D21)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IF(Registrering!F21="","",Registrering!F21)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IF(Registrering!E21="","",Registrering!E21)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IF(Registrering!G21="liten","X","")</f>
        <v/>
      </c>
      <c r="F9" s="89"/>
      <c r="G9" s="89"/>
      <c r="H9" s="90" t="s">
        <v>64</v>
      </c>
      <c r="I9" s="91" t="str">
        <f>IF(Registrering!G21="middels","X","")</f>
        <v/>
      </c>
      <c r="K9" s="90" t="s">
        <v>65</v>
      </c>
      <c r="L9" s="91" t="str">
        <f>IF(Registrering!G21="stor","X","")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IF(Registrering!I21="","",Registrering!I21)</f>
        <v/>
      </c>
      <c r="H13" s="16" t="str">
        <f>IF(G13="","",IF(G13="-","-",IF(G13=0,"I.G.",G13*F13)))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IF(Registrering!J21="","",Registrering!J21)</f>
        <v/>
      </c>
      <c r="H14" s="16" t="str">
        <f t="shared" ref="H14:H20" si="0">IF(G14="","",IF(G14="-","-",IF(G14=0,"I.G.",G14*F14)))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IF(Registrering!K21="","",Registrering!K21)</f>
        <v/>
      </c>
      <c r="H15" s="16" t="str">
        <f t="shared" si="0"/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IF(Registrering!L21="","",Registrering!L21)</f>
        <v/>
      </c>
      <c r="H16" s="16" t="str">
        <f t="shared" si="0"/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IF(Registrering!M21="","",Registrering!M21)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376</v>
      </c>
      <c r="C18" s="275"/>
      <c r="D18" s="275"/>
      <c r="E18" s="275"/>
      <c r="F18" s="5">
        <v>3</v>
      </c>
      <c r="G18" s="88" t="str">
        <f>IF(Registrering!N21="","",Registrering!N21)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IF(Registrering!O21="","",Registrering!O21)</f>
        <v/>
      </c>
      <c r="H19" s="16" t="str">
        <f t="shared" si="0"/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28" t="s">
        <v>377</v>
      </c>
      <c r="C20" s="328"/>
      <c r="D20" s="328"/>
      <c r="E20" s="328"/>
      <c r="F20" s="5">
        <v>4</v>
      </c>
      <c r="G20" s="88" t="str">
        <f>IF(Registrering!P21="","",Registrering!P21)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IF(Registrering!C5="Spor",Registrering!Q21,"")</f>
        <v/>
      </c>
      <c r="H24" s="16" t="str">
        <f>IF(G24="","",IF(G24="-","-",IF(G24=0,"I.G.",G24*F24)))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IF(Registrering!C5="Spor",Registrering!R21,"")</f>
        <v/>
      </c>
      <c r="H25" s="16" t="str">
        <f t="shared" ref="H25:H26" si="1">IF(G25="","",IF(G25="-","-",IF(G25=0,"I.G.",G25*F25)))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IF(Registrering!C5="Spor",Registrering!S21,"")</f>
        <v/>
      </c>
      <c r="H26" s="16" t="str">
        <f t="shared" si="1"/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9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IF(Registrering!C5="Rundering",Registrering!Q21,"")</f>
        <v/>
      </c>
      <c r="H30" s="16" t="str">
        <f>IF(G30="","",IF(G30="-","-",IF(G30=0,"I.G.",G30*F30)))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IF(Registrering!C5="Rundering",Registrering!T21,"")</f>
        <v/>
      </c>
      <c r="H31" s="16" t="str">
        <f>IF(G31="","",IF(G31="-","-",IF(G31=0,"I.G.",G31*F31)))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7"/>
      <c r="C34" s="338" t="s">
        <v>12</v>
      </c>
      <c r="D34" s="337"/>
      <c r="E34" s="332" t="s">
        <v>14</v>
      </c>
      <c r="F34" s="333"/>
      <c r="G34" s="333"/>
      <c r="H34" s="250"/>
      <c r="J34" s="322" t="s">
        <v>22</v>
      </c>
      <c r="K34" s="334"/>
      <c r="L34" s="334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6"/>
      <c r="J35" s="233" t="s">
        <v>23</v>
      </c>
      <c r="K35" s="281"/>
      <c r="L35" s="331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9" t="s">
        <v>62</v>
      </c>
      <c r="K36" s="281"/>
      <c r="L36" s="331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30" t="s">
        <v>313</v>
      </c>
      <c r="K37" s="281"/>
      <c r="L37" s="331"/>
      <c r="M37" s="38">
        <v>520</v>
      </c>
      <c r="N37" s="39" t="s">
        <v>24</v>
      </c>
    </row>
    <row r="38" spans="1:14" ht="13.5" thickBot="1">
      <c r="A38" s="340" t="s">
        <v>36</v>
      </c>
      <c r="B38" s="341"/>
      <c r="C38" s="341"/>
      <c r="D38" s="244"/>
      <c r="E38" s="342">
        <f>SUM(E35:H37)</f>
        <v>0</v>
      </c>
      <c r="F38" s="283"/>
      <c r="G38" s="283"/>
      <c r="H38" s="343"/>
      <c r="J38" s="233" t="s">
        <v>23</v>
      </c>
      <c r="K38" s="281"/>
      <c r="L38" s="331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4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IF(Registrering!C5="Rapport",Registrering!Q21,"")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IF(Registrering!C5="Rapport",Registrering!U21,"")</f>
        <v/>
      </c>
      <c r="H41" s="17" t="str">
        <f>IF(G41="","",IF(G41="-","-",IF(G41=0,"I.G.",G41*F41)))</f>
        <v/>
      </c>
      <c r="J41" s="345"/>
      <c r="K41" s="302"/>
      <c r="L41" s="302"/>
      <c r="M41" s="301" t="s">
        <v>18</v>
      </c>
      <c r="N41" s="335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8" t="s">
        <v>26</v>
      </c>
      <c r="K42" s="349"/>
      <c r="L42" s="349"/>
      <c r="M42" s="353">
        <f>H21</f>
        <v>0</v>
      </c>
      <c r="N42" s="354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348" t="s">
        <v>27</v>
      </c>
      <c r="K43" s="349"/>
      <c r="L43" s="349"/>
      <c r="M43" s="355" t="str">
        <f>IF('Resultatskj for signering'!I3="Rundering",H32,IF('Resultatskj for signering'!I3="Spor",H27,IF('Resultatskj for signering'!I3="Rapport",H42,"")))</f>
        <v/>
      </c>
      <c r="N43" s="356"/>
    </row>
    <row r="44" spans="1:14" ht="20.100000000000001" customHeight="1" thickBot="1">
      <c r="A44" s="191" t="s">
        <v>111</v>
      </c>
      <c r="B44" s="184"/>
      <c r="C44" s="364">
        <f>Registrering!E3</f>
        <v>0</v>
      </c>
      <c r="D44" s="364"/>
      <c r="E44" s="364"/>
      <c r="F44" s="364"/>
      <c r="G44" s="364"/>
      <c r="H44" s="364"/>
      <c r="J44" s="362" t="s">
        <v>25</v>
      </c>
      <c r="K44" s="307"/>
      <c r="L44" s="363"/>
      <c r="M44" s="351">
        <f>SUM(M42:N43)</f>
        <v>0</v>
      </c>
      <c r="N44" s="352"/>
    </row>
    <row r="45" spans="1:14" ht="20.100000000000001" customHeight="1">
      <c r="A45" s="191" t="s">
        <v>59</v>
      </c>
      <c r="B45" s="184"/>
      <c r="C45" s="364">
        <f>Registrering!E4</f>
        <v>0</v>
      </c>
      <c r="D45" s="364"/>
      <c r="E45" s="364"/>
      <c r="F45" s="364"/>
      <c r="G45" s="364"/>
      <c r="H45" s="364"/>
      <c r="J45" s="49" t="s">
        <v>28</v>
      </c>
      <c r="K45" s="360" t="s">
        <v>30</v>
      </c>
      <c r="L45" s="361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359" t="str">
        <f>Registrering!E5&amp;Registrering!E6&amp;Registrering!E7</f>
        <v/>
      </c>
      <c r="D46" s="359"/>
      <c r="E46" s="359"/>
      <c r="F46" s="359"/>
      <c r="G46" s="359"/>
      <c r="H46" s="359"/>
      <c r="J46" s="92" t="str">
        <f>IF(OR(M44&lt;M34,M43&lt;M35,M42&lt;M36,M44=""),"X","")</f>
        <v>X</v>
      </c>
      <c r="K46" s="357" t="str">
        <f>IF(AND(M44&gt;=M34,M43&gt;=M35,M42&gt;=M36,J46=""),"X","")</f>
        <v/>
      </c>
      <c r="L46" s="358"/>
      <c r="M46" s="93" t="str">
        <f>IF(AND(M44&gt;=520,M43&gt;=311.99,M42&gt;194.99,J46=""),"X","")</f>
        <v/>
      </c>
      <c r="N46" s="27" t="str">
        <f>'Resultatskj for signering'!A18</f>
        <v>-</v>
      </c>
    </row>
    <row r="47" spans="1:14">
      <c r="A47" s="186"/>
      <c r="B47" s="186"/>
      <c r="C47" s="346"/>
      <c r="D47" s="347"/>
      <c r="E47" s="347"/>
      <c r="F47" s="347"/>
      <c r="G47" s="347"/>
      <c r="H47" s="347"/>
      <c r="J47" s="350" t="s">
        <v>100</v>
      </c>
      <c r="K47" s="350"/>
      <c r="L47" s="350"/>
      <c r="M47" s="350"/>
      <c r="N47" s="350"/>
    </row>
  </sheetData>
  <mergeCells count="94">
    <mergeCell ref="J47:N47"/>
    <mergeCell ref="B41:E41"/>
    <mergeCell ref="J41:L41"/>
    <mergeCell ref="M41:N41"/>
    <mergeCell ref="M44:N44"/>
    <mergeCell ref="J42:L42"/>
    <mergeCell ref="M42:N42"/>
    <mergeCell ref="K45:L45"/>
    <mergeCell ref="M43:N43"/>
    <mergeCell ref="C44:H44"/>
    <mergeCell ref="C45:H45"/>
    <mergeCell ref="C46:H46"/>
    <mergeCell ref="C47:H47"/>
    <mergeCell ref="J44:L44"/>
    <mergeCell ref="J43:L43"/>
    <mergeCell ref="K46:L46"/>
    <mergeCell ref="I32:N32"/>
    <mergeCell ref="A32:E32"/>
    <mergeCell ref="A33:N33"/>
    <mergeCell ref="B30:E30"/>
    <mergeCell ref="B31:E31"/>
    <mergeCell ref="I31:N31"/>
    <mergeCell ref="I30:N30"/>
    <mergeCell ref="A28:N28"/>
    <mergeCell ref="B25:E25"/>
    <mergeCell ref="B26:E26"/>
    <mergeCell ref="A27:E27"/>
    <mergeCell ref="A29:E29"/>
    <mergeCell ref="I29:N29"/>
    <mergeCell ref="I26:N26"/>
    <mergeCell ref="B40:E40"/>
    <mergeCell ref="A42:E42"/>
    <mergeCell ref="J36:L36"/>
    <mergeCell ref="E36:H36"/>
    <mergeCell ref="J37:L37"/>
    <mergeCell ref="E37:H37"/>
    <mergeCell ref="A38:D38"/>
    <mergeCell ref="A39:E39"/>
    <mergeCell ref="J39:L39"/>
    <mergeCell ref="J38:L38"/>
    <mergeCell ref="E38:H38"/>
    <mergeCell ref="B18:E18"/>
    <mergeCell ref="B19:E19"/>
    <mergeCell ref="I19:N19"/>
    <mergeCell ref="I21:N21"/>
    <mergeCell ref="I18:N18"/>
    <mergeCell ref="I20:N20"/>
    <mergeCell ref="B20:E20"/>
    <mergeCell ref="B24:E24"/>
    <mergeCell ref="A21:E21"/>
    <mergeCell ref="A22:N22"/>
    <mergeCell ref="A23:E23"/>
    <mergeCell ref="I23:N23"/>
    <mergeCell ref="J34:L34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I24:N24"/>
    <mergeCell ref="I25:N25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C34:D34"/>
    <mergeCell ref="E34:H34"/>
    <mergeCell ref="I12:N12"/>
    <mergeCell ref="I17:N17"/>
    <mergeCell ref="B17:E17"/>
    <mergeCell ref="I4:J4"/>
    <mergeCell ref="I6:J6"/>
    <mergeCell ref="K6:N6"/>
    <mergeCell ref="B13:E13"/>
    <mergeCell ref="A6:B6"/>
    <mergeCell ref="C6:H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 t="str">
        <f>IF(Registrering!C3="","",Registrering!C3)</f>
        <v/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signering'!B19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IF(Registrering!C22="","",Registrering!C22)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IF(Registrering!B22="","",Registrering!B22)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IF(Registrering!D22="","",Registrering!D22)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IF(Registrering!F22="","",Registrering!F22)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IF(Registrering!E22="","",Registrering!E22)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IF(Registrering!G22="liten","X","")</f>
        <v/>
      </c>
      <c r="F9" s="89"/>
      <c r="G9" s="89"/>
      <c r="H9" s="90" t="s">
        <v>64</v>
      </c>
      <c r="I9" s="91" t="str">
        <f>IF(Registrering!G22="middels","X","")</f>
        <v/>
      </c>
      <c r="K9" s="90" t="s">
        <v>65</v>
      </c>
      <c r="L9" s="91" t="str">
        <f>IF(Registrering!G22="stor","X","")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IF(Registrering!I22="","",Registrering!I22)</f>
        <v/>
      </c>
      <c r="H13" s="16" t="str">
        <f>IF(G13="","",IF(G13="-","-",IF(G13=0,"I.G.",G13*F13)))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IF(Registrering!J22="","",Registrering!J22)</f>
        <v/>
      </c>
      <c r="H14" s="16" t="str">
        <f t="shared" ref="H14:H20" si="0">IF(G14="","",IF(G14="-","-",IF(G14=0,"I.G.",G14*F14)))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IF(Registrering!K22="","",Registrering!K22)</f>
        <v/>
      </c>
      <c r="H15" s="16" t="str">
        <f t="shared" si="0"/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IF(Registrering!L22="","",Registrering!L22)</f>
        <v/>
      </c>
      <c r="H16" s="16" t="str">
        <f t="shared" si="0"/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IF(Registrering!M22="","",Registrering!M22)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376</v>
      </c>
      <c r="C18" s="275"/>
      <c r="D18" s="275"/>
      <c r="E18" s="275"/>
      <c r="F18" s="5">
        <v>3</v>
      </c>
      <c r="G18" s="88" t="str">
        <f>IF(Registrering!N22="","",Registrering!N22)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IF(Registrering!O22="","",Registrering!O22)</f>
        <v/>
      </c>
      <c r="H19" s="16" t="str">
        <f t="shared" si="0"/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28" t="s">
        <v>377</v>
      </c>
      <c r="C20" s="328"/>
      <c r="D20" s="328"/>
      <c r="E20" s="328"/>
      <c r="F20" s="5">
        <v>4</v>
      </c>
      <c r="G20" s="88" t="str">
        <f>IF(Registrering!P22="","",Registrering!P22)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IF(Registrering!C5="Spor",Registrering!Q22,"")</f>
        <v/>
      </c>
      <c r="H24" s="16" t="str">
        <f>IF(G24="","",IF(G24="-","-",IF(G24=0,"I.G.",G24*F24)))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IF(Registrering!C5="Spor",Registrering!R22,"")</f>
        <v/>
      </c>
      <c r="H25" s="16" t="str">
        <f t="shared" ref="H25:H26" si="1">IF(G25="","",IF(G25="-","-",IF(G25=0,"I.G.",G25*F25)))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IF(Registrering!C5="Spor",Registrering!S22,"")</f>
        <v/>
      </c>
      <c r="H26" s="16" t="str">
        <f t="shared" si="1"/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9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IF(Registrering!C5="Rundering",Registrering!Q22,"")</f>
        <v/>
      </c>
      <c r="H30" s="16" t="str">
        <f>IF(G30="","",IF(G30="-","-",IF(G30=0,"I.G.",G30*F30)))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IF(Registrering!C5="Rundering",Registrering!T22,"")</f>
        <v/>
      </c>
      <c r="H31" s="16" t="str">
        <f>IF(G31="","",IF(G31="-","-",IF(G31=0,"I.G.",G31*F31)))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7"/>
      <c r="C34" s="338" t="s">
        <v>12</v>
      </c>
      <c r="D34" s="337"/>
      <c r="E34" s="332" t="s">
        <v>14</v>
      </c>
      <c r="F34" s="333"/>
      <c r="G34" s="333"/>
      <c r="H34" s="250"/>
      <c r="J34" s="322" t="s">
        <v>22</v>
      </c>
      <c r="K34" s="334"/>
      <c r="L34" s="334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6"/>
      <c r="J35" s="233" t="s">
        <v>23</v>
      </c>
      <c r="K35" s="281"/>
      <c r="L35" s="331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9" t="s">
        <v>62</v>
      </c>
      <c r="K36" s="281"/>
      <c r="L36" s="331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30" t="s">
        <v>313</v>
      </c>
      <c r="K37" s="281"/>
      <c r="L37" s="331"/>
      <c r="M37" s="38">
        <v>520</v>
      </c>
      <c r="N37" s="39" t="s">
        <v>24</v>
      </c>
    </row>
    <row r="38" spans="1:14" ht="13.5" thickBot="1">
      <c r="A38" s="340" t="s">
        <v>36</v>
      </c>
      <c r="B38" s="341"/>
      <c r="C38" s="341"/>
      <c r="D38" s="244"/>
      <c r="E38" s="342">
        <f>SUM(E35:H37)</f>
        <v>0</v>
      </c>
      <c r="F38" s="283"/>
      <c r="G38" s="283"/>
      <c r="H38" s="343"/>
      <c r="J38" s="233" t="s">
        <v>23</v>
      </c>
      <c r="K38" s="281"/>
      <c r="L38" s="331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4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IF(Registrering!C5="Rapport",Registrering!Q22,"")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IF(Registrering!C5="Rapport",Registrering!U22,"")</f>
        <v/>
      </c>
      <c r="H41" s="17" t="str">
        <f>IF(G41="","",IF(G41="-","-",IF(G41=0,"I.G.",G41*F41)))</f>
        <v/>
      </c>
      <c r="J41" s="345"/>
      <c r="K41" s="302"/>
      <c r="L41" s="302"/>
      <c r="M41" s="301" t="s">
        <v>18</v>
      </c>
      <c r="N41" s="335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8" t="s">
        <v>26</v>
      </c>
      <c r="K42" s="349"/>
      <c r="L42" s="349"/>
      <c r="M42" s="353">
        <f>H21</f>
        <v>0</v>
      </c>
      <c r="N42" s="354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348" t="s">
        <v>27</v>
      </c>
      <c r="K43" s="349"/>
      <c r="L43" s="349"/>
      <c r="M43" s="355" t="str">
        <f>IF('Resultatskj for signering'!I3="Rundering",H32,IF('Resultatskj for signering'!I3="Spor",H27,IF('Resultatskj for signering'!I3="Rapport",H42,"")))</f>
        <v/>
      </c>
      <c r="N43" s="356"/>
    </row>
    <row r="44" spans="1:14" ht="20.100000000000001" customHeight="1" thickBot="1">
      <c r="A44" s="191" t="s">
        <v>111</v>
      </c>
      <c r="B44" s="184"/>
      <c r="C44" s="364">
        <f>Registrering!E3</f>
        <v>0</v>
      </c>
      <c r="D44" s="364"/>
      <c r="E44" s="364"/>
      <c r="F44" s="364"/>
      <c r="G44" s="364"/>
      <c r="H44" s="364"/>
      <c r="J44" s="362" t="s">
        <v>25</v>
      </c>
      <c r="K44" s="307"/>
      <c r="L44" s="363"/>
      <c r="M44" s="351">
        <f>SUM(M42:N43)</f>
        <v>0</v>
      </c>
      <c r="N44" s="352"/>
    </row>
    <row r="45" spans="1:14" ht="20.100000000000001" customHeight="1">
      <c r="A45" s="191" t="s">
        <v>59</v>
      </c>
      <c r="B45" s="184"/>
      <c r="C45" s="364">
        <f>Registrering!E4</f>
        <v>0</v>
      </c>
      <c r="D45" s="364"/>
      <c r="E45" s="364"/>
      <c r="F45" s="364"/>
      <c r="G45" s="364"/>
      <c r="H45" s="364"/>
      <c r="J45" s="49" t="s">
        <v>28</v>
      </c>
      <c r="K45" s="360" t="s">
        <v>30</v>
      </c>
      <c r="L45" s="361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359" t="str">
        <f>Registrering!E5&amp;Registrering!E6&amp;Registrering!E7</f>
        <v/>
      </c>
      <c r="D46" s="359"/>
      <c r="E46" s="359"/>
      <c r="F46" s="359"/>
      <c r="G46" s="359"/>
      <c r="H46" s="359"/>
      <c r="J46" s="92" t="str">
        <f>IF(OR(M44&lt;M34,M43&lt;M35,M42&lt;M36,M44=""),"X","")</f>
        <v>X</v>
      </c>
      <c r="K46" s="357" t="str">
        <f>IF(AND(M44&gt;=M34,M43&gt;=M35,M42&gt;=M36,J46=""),"X","")</f>
        <v/>
      </c>
      <c r="L46" s="358"/>
      <c r="M46" s="93" t="str">
        <f>IF(AND(M44&gt;=520,M43&gt;=311.99,M42&gt;194.99,J46=""),"X","")</f>
        <v/>
      </c>
      <c r="N46" s="27" t="str">
        <f>'Resultatskj for signering'!A19</f>
        <v>-</v>
      </c>
    </row>
    <row r="47" spans="1:14">
      <c r="A47" s="186"/>
      <c r="B47" s="186"/>
      <c r="C47" s="346"/>
      <c r="D47" s="347"/>
      <c r="E47" s="347"/>
      <c r="F47" s="347"/>
      <c r="G47" s="347"/>
      <c r="H47" s="347"/>
      <c r="J47" s="350" t="s">
        <v>100</v>
      </c>
      <c r="K47" s="350"/>
      <c r="L47" s="350"/>
      <c r="M47" s="350"/>
      <c r="N47" s="350"/>
    </row>
  </sheetData>
  <mergeCells count="94"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F1:N1"/>
    <mergeCell ref="I2:K2"/>
    <mergeCell ref="C2:F2"/>
    <mergeCell ref="A2:B2"/>
    <mergeCell ref="C1:E1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E38:H38"/>
    <mergeCell ref="J39:L39"/>
    <mergeCell ref="E36:H36"/>
    <mergeCell ref="E37:H37"/>
    <mergeCell ref="J43:L43"/>
    <mergeCell ref="J37:L37"/>
    <mergeCell ref="M44:N44"/>
    <mergeCell ref="J44:L44"/>
    <mergeCell ref="M43:N43"/>
    <mergeCell ref="M42:N42"/>
    <mergeCell ref="B41:E41"/>
    <mergeCell ref="J41:L41"/>
    <mergeCell ref="M41:N41"/>
    <mergeCell ref="C44:H44"/>
    <mergeCell ref="K45:L45"/>
    <mergeCell ref="K46:L46"/>
    <mergeCell ref="J47:N47"/>
    <mergeCell ref="C45:H45"/>
    <mergeCell ref="C46:H46"/>
    <mergeCell ref="C47:H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 t="str">
        <f>IF(Registrering!C3="","",Registrering!C3)</f>
        <v/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signering'!B20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365" t="str">
        <f>IF(Registrering!C23="","",Registrering!C23)</f>
        <v/>
      </c>
      <c r="L4" s="365"/>
      <c r="M4" s="365"/>
      <c r="N4" s="366"/>
    </row>
    <row r="5" spans="1:14" ht="15.75">
      <c r="A5" s="280" t="s">
        <v>1</v>
      </c>
      <c r="B5" s="281"/>
      <c r="C5" s="251" t="str">
        <f>IF(Registrering!B23="","",Registrering!B23)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IF(Registrering!D23="","",Registrering!D23)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IF(Registrering!F23="","",Registrering!F23)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IF(Registrering!E23="","",Registrering!E23)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IF(Registrering!G23="liten","X","")</f>
        <v/>
      </c>
      <c r="F9" s="89"/>
      <c r="G9" s="89"/>
      <c r="H9" s="90" t="s">
        <v>64</v>
      </c>
      <c r="I9" s="91" t="str">
        <f>IF(Registrering!G23="middels","X","")</f>
        <v/>
      </c>
      <c r="K9" s="90" t="s">
        <v>65</v>
      </c>
      <c r="L9" s="91" t="str">
        <f>IF(Registrering!G23="stor","X","")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IF(Registrering!I23="","",Registrering!I23)</f>
        <v/>
      </c>
      <c r="H13" s="16" t="str">
        <f>IF(G13="","",IF(G13="-","-",IF(G13=0,"I.G.",G13*F13)))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IF(Registrering!J23="","",Registrering!J23)</f>
        <v/>
      </c>
      <c r="H14" s="16" t="str">
        <f t="shared" ref="H14:H20" si="0">IF(G14="","",IF(G14="-","-",IF(G14=0,"I.G.",G14*F14)))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IF(Registrering!K23="","",Registrering!K23)</f>
        <v/>
      </c>
      <c r="H15" s="16" t="str">
        <f t="shared" si="0"/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IF(Registrering!L23="","",Registrering!L23)</f>
        <v/>
      </c>
      <c r="H16" s="16" t="str">
        <f t="shared" si="0"/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IF(Registrering!M23="","",Registrering!M23)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376</v>
      </c>
      <c r="C18" s="275"/>
      <c r="D18" s="275"/>
      <c r="E18" s="275"/>
      <c r="F18" s="5">
        <v>3</v>
      </c>
      <c r="G18" s="88" t="str">
        <f>IF(Registrering!N23="","",Registrering!N23)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IF(Registrering!O23="","",Registrering!O123)</f>
        <v/>
      </c>
      <c r="H19" s="16" t="str">
        <f t="shared" si="0"/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28" t="s">
        <v>377</v>
      </c>
      <c r="C20" s="328"/>
      <c r="D20" s="328"/>
      <c r="E20" s="328"/>
      <c r="F20" s="5">
        <v>4</v>
      </c>
      <c r="G20" s="88" t="str">
        <f>IF(Registrering!P23="","",Registrering!P23)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IF(Registrering!C5="Spor",Registrering!Q23,"")</f>
        <v/>
      </c>
      <c r="H24" s="16" t="str">
        <f>IF(G24="","",IF(G24="-","-",IF(G24=0,"I.G.",G24*F24)))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IF(Registrering!C5="Spor",Registrering!R23,"")</f>
        <v/>
      </c>
      <c r="H25" s="16" t="str">
        <f t="shared" ref="H25:H26" si="1">IF(G25="","",IF(G25="-","-",IF(G25=0,"I.G.",G25*F25)))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IF(Registrering!C5="Spor",Registrering!S23,"")</f>
        <v/>
      </c>
      <c r="H26" s="16" t="str">
        <f t="shared" si="1"/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9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IF(Registrering!C5="Rundering",Registrering!Q23,"")</f>
        <v/>
      </c>
      <c r="H30" s="16" t="str">
        <f>IF(G30="","",IF(G30="-","-",IF(G30=0,"I.G.",G30*F30)))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IF(Registrering!C5="Rundering",Registrering!T23,"")</f>
        <v/>
      </c>
      <c r="H31" s="16" t="str">
        <f>IF(G31="","",IF(G31="-","-",IF(G31=0,"I.G.",G31*F31)))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7"/>
      <c r="C34" s="338" t="s">
        <v>12</v>
      </c>
      <c r="D34" s="337"/>
      <c r="E34" s="332" t="s">
        <v>14</v>
      </c>
      <c r="F34" s="333"/>
      <c r="G34" s="333"/>
      <c r="H34" s="250"/>
      <c r="J34" s="322" t="s">
        <v>22</v>
      </c>
      <c r="K34" s="334"/>
      <c r="L34" s="334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6"/>
      <c r="J35" s="233" t="s">
        <v>23</v>
      </c>
      <c r="K35" s="281"/>
      <c r="L35" s="331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9" t="s">
        <v>62</v>
      </c>
      <c r="K36" s="281"/>
      <c r="L36" s="331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30" t="s">
        <v>313</v>
      </c>
      <c r="K37" s="281"/>
      <c r="L37" s="331"/>
      <c r="M37" s="38">
        <v>520</v>
      </c>
      <c r="N37" s="39" t="s">
        <v>24</v>
      </c>
    </row>
    <row r="38" spans="1:14" ht="13.5" thickBot="1">
      <c r="A38" s="340" t="s">
        <v>36</v>
      </c>
      <c r="B38" s="341"/>
      <c r="C38" s="341"/>
      <c r="D38" s="244"/>
      <c r="E38" s="342">
        <f>SUM(E35:H37)</f>
        <v>0</v>
      </c>
      <c r="F38" s="283"/>
      <c r="G38" s="283"/>
      <c r="H38" s="343"/>
      <c r="J38" s="233" t="s">
        <v>23</v>
      </c>
      <c r="K38" s="281"/>
      <c r="L38" s="331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4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IF(Registrering!C5="Rapport",Registrering!Q23,"")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IF(Registrering!C5="Rapport",Registrering!U23,"")</f>
        <v/>
      </c>
      <c r="H41" s="17" t="str">
        <f>IF(G41="","",IF(G41="-","-",IF(G41=0,"I.G.",G41*F41)))</f>
        <v/>
      </c>
      <c r="J41" s="345"/>
      <c r="K41" s="302"/>
      <c r="L41" s="302"/>
      <c r="M41" s="301" t="s">
        <v>18</v>
      </c>
      <c r="N41" s="335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8" t="s">
        <v>26</v>
      </c>
      <c r="K42" s="349"/>
      <c r="L42" s="349"/>
      <c r="M42" s="353">
        <f>H21</f>
        <v>0</v>
      </c>
      <c r="N42" s="354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348" t="s">
        <v>27</v>
      </c>
      <c r="K43" s="349"/>
      <c r="L43" s="349"/>
      <c r="M43" s="355" t="str">
        <f>IF('Resultatskj for signering'!I3="Rundering",H32,IF('Resultatskj for signering'!I3="Spor",H27,IF('Resultatskj for signering'!I3="Rapport",H42,"")))</f>
        <v/>
      </c>
      <c r="N43" s="356"/>
    </row>
    <row r="44" spans="1:14" ht="20.100000000000001" customHeight="1" thickBot="1">
      <c r="A44" s="191" t="s">
        <v>111</v>
      </c>
      <c r="B44" s="184"/>
      <c r="C44" s="364">
        <f>Registrering!E3</f>
        <v>0</v>
      </c>
      <c r="D44" s="364"/>
      <c r="E44" s="364"/>
      <c r="F44" s="364"/>
      <c r="G44" s="364"/>
      <c r="H44" s="364"/>
      <c r="J44" s="362" t="s">
        <v>25</v>
      </c>
      <c r="K44" s="307"/>
      <c r="L44" s="363"/>
      <c r="M44" s="351">
        <f>SUM(M42:N43)</f>
        <v>0</v>
      </c>
      <c r="N44" s="352"/>
    </row>
    <row r="45" spans="1:14" ht="20.100000000000001" customHeight="1">
      <c r="A45" s="191" t="s">
        <v>59</v>
      </c>
      <c r="B45" s="184"/>
      <c r="C45" s="364">
        <f>Registrering!E4</f>
        <v>0</v>
      </c>
      <c r="D45" s="364"/>
      <c r="E45" s="364"/>
      <c r="F45" s="364"/>
      <c r="G45" s="364"/>
      <c r="H45" s="364"/>
      <c r="J45" s="49" t="s">
        <v>28</v>
      </c>
      <c r="K45" s="360" t="s">
        <v>30</v>
      </c>
      <c r="L45" s="361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359" t="str">
        <f>Registrering!E5&amp;Registrering!E6&amp;Registrering!E7</f>
        <v/>
      </c>
      <c r="D46" s="359"/>
      <c r="E46" s="359"/>
      <c r="F46" s="359"/>
      <c r="G46" s="359"/>
      <c r="H46" s="359"/>
      <c r="J46" s="92" t="str">
        <f>IF(OR(M44&lt;M34,M43&lt;M35,M42&lt;M36,M44=""),"X","")</f>
        <v>X</v>
      </c>
      <c r="K46" s="357" t="str">
        <f>IF(AND(M44&gt;=M34,M43&gt;=M35,M42&gt;=M36,J46=""),"X","")</f>
        <v/>
      </c>
      <c r="L46" s="358"/>
      <c r="M46" s="93" t="str">
        <f>IF(AND(M44&gt;=520,M43&gt;=311.99,M42&gt;194.99,J46=""),"X","")</f>
        <v/>
      </c>
      <c r="N46" s="27" t="str">
        <f>'Resultatskj for signering'!A20</f>
        <v>-</v>
      </c>
    </row>
    <row r="47" spans="1:14">
      <c r="A47" s="186"/>
      <c r="B47" s="186"/>
      <c r="C47" s="346"/>
      <c r="D47" s="347"/>
      <c r="E47" s="347"/>
      <c r="F47" s="347"/>
      <c r="G47" s="347"/>
      <c r="H47" s="347"/>
      <c r="J47" s="350" t="s">
        <v>100</v>
      </c>
      <c r="K47" s="350"/>
      <c r="L47" s="350"/>
      <c r="M47" s="350"/>
      <c r="N47" s="350"/>
    </row>
  </sheetData>
  <mergeCells count="94">
    <mergeCell ref="J47:N47"/>
    <mergeCell ref="B41:E41"/>
    <mergeCell ref="J41:L41"/>
    <mergeCell ref="M41:N41"/>
    <mergeCell ref="M44:N44"/>
    <mergeCell ref="J42:L42"/>
    <mergeCell ref="M42:N42"/>
    <mergeCell ref="K45:L45"/>
    <mergeCell ref="M43:N43"/>
    <mergeCell ref="C44:H44"/>
    <mergeCell ref="C45:H45"/>
    <mergeCell ref="C46:H46"/>
    <mergeCell ref="C47:H47"/>
    <mergeCell ref="J44:L44"/>
    <mergeCell ref="J43:L43"/>
    <mergeCell ref="K46:L46"/>
    <mergeCell ref="I32:N32"/>
    <mergeCell ref="A32:E32"/>
    <mergeCell ref="A33:N33"/>
    <mergeCell ref="B30:E30"/>
    <mergeCell ref="B31:E31"/>
    <mergeCell ref="I31:N31"/>
    <mergeCell ref="I30:N30"/>
    <mergeCell ref="A28:N28"/>
    <mergeCell ref="B25:E25"/>
    <mergeCell ref="B26:E26"/>
    <mergeCell ref="A27:E27"/>
    <mergeCell ref="A29:E29"/>
    <mergeCell ref="I29:N29"/>
    <mergeCell ref="I26:N26"/>
    <mergeCell ref="B40:E40"/>
    <mergeCell ref="A42:E42"/>
    <mergeCell ref="J36:L36"/>
    <mergeCell ref="E36:H36"/>
    <mergeCell ref="J37:L37"/>
    <mergeCell ref="E37:H37"/>
    <mergeCell ref="A38:D38"/>
    <mergeCell ref="A39:E39"/>
    <mergeCell ref="J39:L39"/>
    <mergeCell ref="J38:L38"/>
    <mergeCell ref="E38:H38"/>
    <mergeCell ref="B18:E18"/>
    <mergeCell ref="B19:E19"/>
    <mergeCell ref="I19:N19"/>
    <mergeCell ref="I21:N21"/>
    <mergeCell ref="I18:N18"/>
    <mergeCell ref="I20:N20"/>
    <mergeCell ref="B20:E20"/>
    <mergeCell ref="B24:E24"/>
    <mergeCell ref="A21:E21"/>
    <mergeCell ref="A22:N22"/>
    <mergeCell ref="A23:E23"/>
    <mergeCell ref="I23:N23"/>
    <mergeCell ref="J34:L34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I24:N24"/>
    <mergeCell ref="I25:N25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C34:D34"/>
    <mergeCell ref="E34:H34"/>
    <mergeCell ref="I12:N12"/>
    <mergeCell ref="I17:N17"/>
    <mergeCell ref="B17:E17"/>
    <mergeCell ref="I4:J4"/>
    <mergeCell ref="I6:J6"/>
    <mergeCell ref="K6:N6"/>
    <mergeCell ref="B13:E13"/>
    <mergeCell ref="A6:B6"/>
    <mergeCell ref="C6:H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 t="str">
        <f>IF(Registrering!C3="","",Registrering!C3)</f>
        <v/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signering'!B21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IF(Registrering!C24="","",Registrering!C24)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IF(Registrering!B24="","",Registrering!B24)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IF(Registrering!D24="","",Registrering!D24)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IF(Registrering!F24="","",Registrering!F24)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IF(Registrering!E24="","",Registrering!E24)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IF(Registrering!D26="liten","X","")</f>
        <v/>
      </c>
      <c r="F9" s="89"/>
      <c r="G9" s="89"/>
      <c r="H9" s="90" t="s">
        <v>64</v>
      </c>
      <c r="I9" s="91" t="str">
        <f>IF(Registrering!D26="middels","X","")</f>
        <v/>
      </c>
      <c r="K9" s="90" t="s">
        <v>65</v>
      </c>
      <c r="L9" s="91" t="str">
        <f>IF(Registrering!D26="stor","X","")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IF(Registrering!I24="","",Registrering!I24)</f>
        <v/>
      </c>
      <c r="H13" s="16" t="str">
        <f>IF(G13="","",IF(G13="-","-",IF(G13=0,"I.G.",G13*F13)))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IF(Registrering!J24="","",Registrering!J24)</f>
        <v/>
      </c>
      <c r="H14" s="16" t="str">
        <f t="shared" ref="H14:H20" si="0">IF(G14="","",IF(G14="-","-",IF(G14=0,"I.G.",G14*F14)))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IF(Registrering!K24="","",Registrering!K24)</f>
        <v/>
      </c>
      <c r="H15" s="16" t="str">
        <f t="shared" si="0"/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IF(Registrering!L24="","",Registrering!L24)</f>
        <v/>
      </c>
      <c r="H16" s="16" t="str">
        <f t="shared" si="0"/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IF(Registrering!M24="","",Registrering!M24)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376</v>
      </c>
      <c r="C18" s="275"/>
      <c r="D18" s="275"/>
      <c r="E18" s="275"/>
      <c r="F18" s="5">
        <v>3</v>
      </c>
      <c r="G18" s="88" t="str">
        <f>IF(Registrering!N24="","",Registrering!N24)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IF(Registrering!O24="","",Registrering!O124)</f>
        <v/>
      </c>
      <c r="H19" s="16" t="str">
        <f t="shared" si="0"/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28" t="s">
        <v>377</v>
      </c>
      <c r="C20" s="328"/>
      <c r="D20" s="328"/>
      <c r="E20" s="328"/>
      <c r="F20" s="5">
        <v>4</v>
      </c>
      <c r="G20" s="88" t="str">
        <f>IF(Registrering!P24="","",Registrering!P24)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IF(Registrering!C5="Spor",Registrering!Q24,"")</f>
        <v/>
      </c>
      <c r="H24" s="16" t="str">
        <f>IF(G24="","",IF(G24="-","-",IF(G24=0,"I.G.",G24*F24)))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IF(Registrering!C5="Spor",Registrering!R24,"")</f>
        <v/>
      </c>
      <c r="H25" s="16" t="str">
        <f t="shared" ref="H25:H26" si="1">IF(G25="","",IF(G25="-","-",IF(G25=0,"I.G.",G25*F25)))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IF(Registrering!C5="Spor",Registrering!S24,"")</f>
        <v/>
      </c>
      <c r="H26" s="16" t="str">
        <f t="shared" si="1"/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9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IF(Registrering!C5="Rundering",Registrering!Q24,"")</f>
        <v/>
      </c>
      <c r="H30" s="16" t="str">
        <f>IF(G30="","",IF(G30="-","-",IF(G30=0,"I.G.",G30*F30)))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IF(Registrering!C5="Rundering",Registrering!T24,"")</f>
        <v/>
      </c>
      <c r="H31" s="16" t="str">
        <f>IF(G31="","",IF(G31="-","-",IF(G31=0,"I.G.",G31*F31)))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7"/>
      <c r="C34" s="338" t="s">
        <v>12</v>
      </c>
      <c r="D34" s="337"/>
      <c r="E34" s="332" t="s">
        <v>14</v>
      </c>
      <c r="F34" s="333"/>
      <c r="G34" s="333"/>
      <c r="H34" s="250"/>
      <c r="J34" s="322" t="s">
        <v>22</v>
      </c>
      <c r="K34" s="334"/>
      <c r="L34" s="334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6"/>
      <c r="J35" s="233" t="s">
        <v>23</v>
      </c>
      <c r="K35" s="281"/>
      <c r="L35" s="331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9" t="s">
        <v>62</v>
      </c>
      <c r="K36" s="281"/>
      <c r="L36" s="331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30" t="s">
        <v>313</v>
      </c>
      <c r="K37" s="281"/>
      <c r="L37" s="331"/>
      <c r="M37" s="38">
        <v>520</v>
      </c>
      <c r="N37" s="39" t="s">
        <v>24</v>
      </c>
    </row>
    <row r="38" spans="1:14" ht="13.5" thickBot="1">
      <c r="A38" s="340" t="s">
        <v>36</v>
      </c>
      <c r="B38" s="341"/>
      <c r="C38" s="341"/>
      <c r="D38" s="244"/>
      <c r="E38" s="342">
        <f>SUM(E35:H37)</f>
        <v>0</v>
      </c>
      <c r="F38" s="283"/>
      <c r="G38" s="283"/>
      <c r="H38" s="343"/>
      <c r="J38" s="233" t="s">
        <v>23</v>
      </c>
      <c r="K38" s="281"/>
      <c r="L38" s="331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4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IF(Registrering!C5="Rapport",Registrering!Q24,"")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IF(Registrering!C5="Rapport",Registrering!U24,"")</f>
        <v/>
      </c>
      <c r="H41" s="17" t="str">
        <f>IF(G41="","",IF(G41="-","-",IF(G41=0,"I.G.",G41*F41)))</f>
        <v/>
      </c>
      <c r="J41" s="345"/>
      <c r="K41" s="302"/>
      <c r="L41" s="302"/>
      <c r="M41" s="301" t="s">
        <v>18</v>
      </c>
      <c r="N41" s="335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8" t="s">
        <v>26</v>
      </c>
      <c r="K42" s="349"/>
      <c r="L42" s="349"/>
      <c r="M42" s="353">
        <f>H21</f>
        <v>0</v>
      </c>
      <c r="N42" s="354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348" t="s">
        <v>27</v>
      </c>
      <c r="K43" s="349"/>
      <c r="L43" s="349"/>
      <c r="M43" s="355" t="str">
        <f>IF('Resultatskj for signering'!I3="Rundering",H32,IF('Resultatskj for signering'!I3="Spor",H27,IF('Resultatskj for signering'!I3="Rapport",H42,"")))</f>
        <v/>
      </c>
      <c r="N43" s="356"/>
    </row>
    <row r="44" spans="1:14" ht="20.100000000000001" customHeight="1" thickBot="1">
      <c r="A44" s="191" t="s">
        <v>111</v>
      </c>
      <c r="B44" s="184"/>
      <c r="C44" s="364">
        <f>Registrering!E3</f>
        <v>0</v>
      </c>
      <c r="D44" s="364"/>
      <c r="E44" s="364"/>
      <c r="F44" s="364"/>
      <c r="G44" s="364"/>
      <c r="H44" s="364"/>
      <c r="J44" s="362" t="s">
        <v>25</v>
      </c>
      <c r="K44" s="307"/>
      <c r="L44" s="363"/>
      <c r="M44" s="351">
        <f>SUM(M42:N43)</f>
        <v>0</v>
      </c>
      <c r="N44" s="352"/>
    </row>
    <row r="45" spans="1:14" ht="20.100000000000001" customHeight="1">
      <c r="A45" s="191" t="s">
        <v>59</v>
      </c>
      <c r="B45" s="184"/>
      <c r="C45" s="364">
        <f>Registrering!E4</f>
        <v>0</v>
      </c>
      <c r="D45" s="364"/>
      <c r="E45" s="364"/>
      <c r="F45" s="364"/>
      <c r="G45" s="364"/>
      <c r="H45" s="364"/>
      <c r="J45" s="49" t="s">
        <v>28</v>
      </c>
      <c r="K45" s="360" t="s">
        <v>30</v>
      </c>
      <c r="L45" s="361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359" t="str">
        <f>Registrering!E5&amp;Registrering!E6&amp;Registrering!E7</f>
        <v/>
      </c>
      <c r="D46" s="359"/>
      <c r="E46" s="359"/>
      <c r="F46" s="359"/>
      <c r="G46" s="359"/>
      <c r="H46" s="359"/>
      <c r="J46" s="92" t="str">
        <f>IF(OR(M44&lt;M34,M43&lt;M35,M42&lt;M36,M44=""),"X","")</f>
        <v>X</v>
      </c>
      <c r="K46" s="357" t="str">
        <f>IF(AND(M44&gt;=M34,M43&gt;=M35,M42&gt;=M36,J46=""),"X","")</f>
        <v/>
      </c>
      <c r="L46" s="358"/>
      <c r="M46" s="93" t="str">
        <f>IF(AND(M44&gt;=520,M43&gt;=311.99,M42&gt;194.99,J46=""),"X","")</f>
        <v/>
      </c>
      <c r="N46" s="27" t="str">
        <f>'Resultatskj for signering'!A21</f>
        <v>-</v>
      </c>
    </row>
    <row r="47" spans="1:14">
      <c r="A47" s="186"/>
      <c r="B47" s="186"/>
      <c r="C47" s="346"/>
      <c r="D47" s="347"/>
      <c r="E47" s="347"/>
      <c r="F47" s="347"/>
      <c r="G47" s="347"/>
      <c r="H47" s="347"/>
      <c r="J47" s="350" t="s">
        <v>100</v>
      </c>
      <c r="K47" s="350"/>
      <c r="L47" s="350"/>
      <c r="M47" s="350"/>
      <c r="N47" s="350"/>
    </row>
  </sheetData>
  <mergeCells count="94"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F1:N1"/>
    <mergeCell ref="I2:K2"/>
    <mergeCell ref="C2:F2"/>
    <mergeCell ref="A2:B2"/>
    <mergeCell ref="C1:E1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E38:H38"/>
    <mergeCell ref="J39:L39"/>
    <mergeCell ref="E36:H36"/>
    <mergeCell ref="E37:H37"/>
    <mergeCell ref="J43:L43"/>
    <mergeCell ref="J37:L37"/>
    <mergeCell ref="M44:N44"/>
    <mergeCell ref="J44:L44"/>
    <mergeCell ref="M43:N43"/>
    <mergeCell ref="M42:N42"/>
    <mergeCell ref="B41:E41"/>
    <mergeCell ref="J41:L41"/>
    <mergeCell ref="M41:N41"/>
    <mergeCell ref="C44:H44"/>
    <mergeCell ref="K45:L45"/>
    <mergeCell ref="K46:L46"/>
    <mergeCell ref="J47:N47"/>
    <mergeCell ref="C45:H45"/>
    <mergeCell ref="C46:H46"/>
    <mergeCell ref="C47:H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 t="str">
        <f>IF(Registrering!C3="","",Registrering!C3)</f>
        <v/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signering'!B22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IF(Registrering!C25="","",Registrering!C25)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IF(Registrering!B25="","",Registrering!B25)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IF(Registrering!D25="","",Registrering!D25)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IF(Registrering!F25="","",Registrering!F25)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IF(Registrering!E25="","",Registrering!E25)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IF(Registrering!D27="liten","X","")</f>
        <v/>
      </c>
      <c r="F9" s="89"/>
      <c r="G9" s="89"/>
      <c r="H9" s="90" t="s">
        <v>64</v>
      </c>
      <c r="I9" s="91" t="str">
        <f>IF(Registrering!D27="middels","X","")</f>
        <v/>
      </c>
      <c r="K9" s="90" t="s">
        <v>65</v>
      </c>
      <c r="L9" s="91" t="str">
        <f>IF(Registrering!D27="stor","X","")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IF(Registrering!I25="","",Registrering!I25)</f>
        <v/>
      </c>
      <c r="H13" s="16" t="str">
        <f>IF(G13="","",IF(G13="-","-",IF(G13=0,"I.G.",G13*F13)))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IF(Registrering!J25="","",Registrering!J25)</f>
        <v/>
      </c>
      <c r="H14" s="16" t="str">
        <f t="shared" ref="H14:H20" si="0">IF(G14="","",IF(G14="-","-",IF(G14=0,"I.G.",G14*F14)))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IF(Registrering!K25="","",Registrering!K25)</f>
        <v/>
      </c>
      <c r="H15" s="16" t="str">
        <f t="shared" si="0"/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IF(Registrering!L25="","",Registrering!L25)</f>
        <v/>
      </c>
      <c r="H16" s="16" t="str">
        <f t="shared" si="0"/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IF(Registrering!M25="","",Registrering!M25)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376</v>
      </c>
      <c r="C18" s="275"/>
      <c r="D18" s="275"/>
      <c r="E18" s="275"/>
      <c r="F18" s="5">
        <v>3</v>
      </c>
      <c r="G18" s="88" t="str">
        <f>IF(Registrering!N25="","",Registrering!N25)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IF(Registrering!O25="","",Registrering!O125)</f>
        <v/>
      </c>
      <c r="H19" s="16" t="str">
        <f t="shared" si="0"/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28" t="s">
        <v>377</v>
      </c>
      <c r="C20" s="328"/>
      <c r="D20" s="328"/>
      <c r="E20" s="328"/>
      <c r="F20" s="5">
        <v>4</v>
      </c>
      <c r="G20" s="88" t="str">
        <f>IF(Registrering!P25="","",Registrering!P25)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IF(Registrering!C5="Spor",Registrering!Q25,"")</f>
        <v/>
      </c>
      <c r="H24" s="16" t="str">
        <f>IF(G24="","",IF(G24="-","-",IF(G24=0,"I.G.",G24*F24)))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IF(Registrering!C5="Spor",Registrering!R25,"")</f>
        <v/>
      </c>
      <c r="H25" s="16" t="str">
        <f t="shared" ref="H25:H26" si="1">IF(G25="","",IF(G25="-","-",IF(G25=0,"I.G.",G25*F25)))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IF(Registrering!C5="Spor",Registrering!S25,"")</f>
        <v/>
      </c>
      <c r="H26" s="16" t="str">
        <f t="shared" si="1"/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9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IF(Registrering!C5="Rundering",Registrering!Q25,"")</f>
        <v/>
      </c>
      <c r="H30" s="16" t="str">
        <f>IF(G30="","",IF(G30="-","-",IF(G30=0,"I.G.",G30*F30)))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IF(Registrering!C5="Rundering",Registrering!T25,"")</f>
        <v/>
      </c>
      <c r="H31" s="16" t="str">
        <f>IF(G31="","",IF(G31="-","-",IF(G31=0,"I.G.",G31*F31)))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7"/>
      <c r="C34" s="338" t="s">
        <v>12</v>
      </c>
      <c r="D34" s="337"/>
      <c r="E34" s="332" t="s">
        <v>14</v>
      </c>
      <c r="F34" s="333"/>
      <c r="G34" s="333"/>
      <c r="H34" s="250"/>
      <c r="J34" s="322" t="s">
        <v>22</v>
      </c>
      <c r="K34" s="334"/>
      <c r="L34" s="334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6"/>
      <c r="J35" s="233" t="s">
        <v>23</v>
      </c>
      <c r="K35" s="281"/>
      <c r="L35" s="331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9" t="s">
        <v>62</v>
      </c>
      <c r="K36" s="281"/>
      <c r="L36" s="331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30" t="s">
        <v>313</v>
      </c>
      <c r="K37" s="281"/>
      <c r="L37" s="331"/>
      <c r="M37" s="38">
        <v>520</v>
      </c>
      <c r="N37" s="39" t="s">
        <v>24</v>
      </c>
    </row>
    <row r="38" spans="1:14" ht="13.5" thickBot="1">
      <c r="A38" s="340" t="s">
        <v>36</v>
      </c>
      <c r="B38" s="341"/>
      <c r="C38" s="341"/>
      <c r="D38" s="244"/>
      <c r="E38" s="342">
        <f>SUM(E35:H37)</f>
        <v>0</v>
      </c>
      <c r="F38" s="283"/>
      <c r="G38" s="283"/>
      <c r="H38" s="343"/>
      <c r="J38" s="233" t="s">
        <v>23</v>
      </c>
      <c r="K38" s="281"/>
      <c r="L38" s="331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4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IF(Registrering!C5="Rapport",Registrering!Q25,"")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IF(Registrering!C5="Rapport",Registrering!U25,"")</f>
        <v/>
      </c>
      <c r="H41" s="17" t="str">
        <f>IF(G41="","",IF(G41="-","-",IF(G41=0,"I.G.",G41*F41)))</f>
        <v/>
      </c>
      <c r="J41" s="345"/>
      <c r="K41" s="302"/>
      <c r="L41" s="302"/>
      <c r="M41" s="301" t="s">
        <v>18</v>
      </c>
      <c r="N41" s="335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8" t="s">
        <v>26</v>
      </c>
      <c r="K42" s="349"/>
      <c r="L42" s="349"/>
      <c r="M42" s="353">
        <f>H21</f>
        <v>0</v>
      </c>
      <c r="N42" s="354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348" t="s">
        <v>27</v>
      </c>
      <c r="K43" s="349"/>
      <c r="L43" s="349"/>
      <c r="M43" s="355" t="str">
        <f>IF('Resultatskj for signering'!I3="Rundering",H32,IF('Resultatskj for signering'!I3="Spor",H27,IF('Resultatskj for signering'!I3="Rapport",H42,"")))</f>
        <v/>
      </c>
      <c r="N43" s="356"/>
    </row>
    <row r="44" spans="1:14" ht="20.100000000000001" customHeight="1" thickBot="1">
      <c r="A44" s="191" t="s">
        <v>111</v>
      </c>
      <c r="B44" s="184"/>
      <c r="C44" s="364">
        <f>Registrering!E3</f>
        <v>0</v>
      </c>
      <c r="D44" s="364"/>
      <c r="E44" s="364"/>
      <c r="F44" s="364"/>
      <c r="G44" s="364"/>
      <c r="H44" s="364"/>
      <c r="J44" s="362" t="s">
        <v>25</v>
      </c>
      <c r="K44" s="307"/>
      <c r="L44" s="363"/>
      <c r="M44" s="351">
        <f>SUM(M42:N43)</f>
        <v>0</v>
      </c>
      <c r="N44" s="352"/>
    </row>
    <row r="45" spans="1:14" ht="20.100000000000001" customHeight="1">
      <c r="A45" s="191" t="s">
        <v>59</v>
      </c>
      <c r="B45" s="184"/>
      <c r="C45" s="364">
        <f>Registrering!E4</f>
        <v>0</v>
      </c>
      <c r="D45" s="364"/>
      <c r="E45" s="364"/>
      <c r="F45" s="364"/>
      <c r="G45" s="364"/>
      <c r="H45" s="364"/>
      <c r="J45" s="49" t="s">
        <v>28</v>
      </c>
      <c r="K45" s="360" t="s">
        <v>30</v>
      </c>
      <c r="L45" s="361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359" t="str">
        <f>Registrering!E5&amp;Registrering!E6&amp;Registrering!E7</f>
        <v/>
      </c>
      <c r="D46" s="359"/>
      <c r="E46" s="359"/>
      <c r="F46" s="359"/>
      <c r="G46" s="359"/>
      <c r="H46" s="359"/>
      <c r="J46" s="92" t="str">
        <f>IF(OR(M44&lt;M34,M43&lt;M35,M42&lt;M36,M44=""),"X","")</f>
        <v>X</v>
      </c>
      <c r="K46" s="357" t="str">
        <f>IF(AND(M44&gt;=M34,M43&gt;=M35,M42&gt;=M36,J46=""),"X","")</f>
        <v/>
      </c>
      <c r="L46" s="358"/>
      <c r="M46" s="93" t="str">
        <f>IF(AND(M44&gt;=520,M43&gt;=311.99,M42&gt;194.99,J46=""),"X","")</f>
        <v/>
      </c>
      <c r="N46" s="27" t="str">
        <f>'Resultatskj for signering'!A22</f>
        <v>-</v>
      </c>
    </row>
    <row r="47" spans="1:14">
      <c r="A47" s="186"/>
      <c r="B47" s="186"/>
      <c r="C47" s="346"/>
      <c r="D47" s="347"/>
      <c r="E47" s="347"/>
      <c r="F47" s="347"/>
      <c r="G47" s="347"/>
      <c r="H47" s="347"/>
      <c r="J47" s="350" t="s">
        <v>100</v>
      </c>
      <c r="K47" s="350"/>
      <c r="L47" s="350"/>
      <c r="M47" s="350"/>
      <c r="N47" s="350"/>
    </row>
  </sheetData>
  <mergeCells count="94">
    <mergeCell ref="C47:H47"/>
    <mergeCell ref="J47:N47"/>
    <mergeCell ref="K45:L45"/>
    <mergeCell ref="B40:E40"/>
    <mergeCell ref="J41:L41"/>
    <mergeCell ref="M41:N41"/>
    <mergeCell ref="A42:E42"/>
    <mergeCell ref="M44:N44"/>
    <mergeCell ref="J42:L42"/>
    <mergeCell ref="M42:N42"/>
    <mergeCell ref="B41:E41"/>
    <mergeCell ref="M43:N43"/>
    <mergeCell ref="C44:H44"/>
    <mergeCell ref="C45:H45"/>
    <mergeCell ref="I18:N18"/>
    <mergeCell ref="J44:L44"/>
    <mergeCell ref="J43:L43"/>
    <mergeCell ref="K46:L46"/>
    <mergeCell ref="C46:H46"/>
    <mergeCell ref="I31:N31"/>
    <mergeCell ref="I26:N26"/>
    <mergeCell ref="I30:N30"/>
    <mergeCell ref="A28:N28"/>
    <mergeCell ref="B25:E25"/>
    <mergeCell ref="B26:E26"/>
    <mergeCell ref="A27:E27"/>
    <mergeCell ref="A29:E29"/>
    <mergeCell ref="I29:N29"/>
    <mergeCell ref="B30:E30"/>
    <mergeCell ref="B31:E31"/>
    <mergeCell ref="I6:J6"/>
    <mergeCell ref="K6:N6"/>
    <mergeCell ref="B13:E13"/>
    <mergeCell ref="I24:N24"/>
    <mergeCell ref="I25:N25"/>
    <mergeCell ref="B24:E24"/>
    <mergeCell ref="A21:E21"/>
    <mergeCell ref="A22:N22"/>
    <mergeCell ref="A23:E23"/>
    <mergeCell ref="I23:N23"/>
    <mergeCell ref="B18:E18"/>
    <mergeCell ref="B19:E19"/>
    <mergeCell ref="I19:N19"/>
    <mergeCell ref="I21:N21"/>
    <mergeCell ref="B20:E20"/>
    <mergeCell ref="I20:N20"/>
    <mergeCell ref="E36:H36"/>
    <mergeCell ref="J39:L39"/>
    <mergeCell ref="J38:L38"/>
    <mergeCell ref="E37:H37"/>
    <mergeCell ref="I32:N32"/>
    <mergeCell ref="A32:E32"/>
    <mergeCell ref="A33:N33"/>
    <mergeCell ref="A34:B34"/>
    <mergeCell ref="C34:D34"/>
    <mergeCell ref="E34:H34"/>
    <mergeCell ref="J34:L34"/>
    <mergeCell ref="A38:D38"/>
    <mergeCell ref="J36:L36"/>
    <mergeCell ref="E38:H38"/>
    <mergeCell ref="A39:E39"/>
    <mergeCell ref="J37:L37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I4:J4"/>
    <mergeCell ref="A2:B2"/>
    <mergeCell ref="A6:B6"/>
    <mergeCell ref="C6:H6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12:E12"/>
    <mergeCell ref="I12:N12"/>
    <mergeCell ref="I17:N17"/>
    <mergeCell ref="B17:E1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57"/>
  <sheetViews>
    <sheetView topLeftCell="A15" zoomScale="150" zoomScaleNormal="150" zoomScalePageLayoutView="150" workbookViewId="0">
      <selection activeCell="B41" sqref="B41"/>
    </sheetView>
  </sheetViews>
  <sheetFormatPr baseColWidth="10" defaultRowHeight="12.75"/>
  <cols>
    <col min="1" max="1" width="19.85546875" bestFit="1" customWidth="1"/>
  </cols>
  <sheetData>
    <row r="1" spans="1:1" ht="15.75">
      <c r="A1" s="97" t="s">
        <v>149</v>
      </c>
    </row>
    <row r="2" spans="1:1" ht="15.75">
      <c r="A2" s="97" t="s">
        <v>119</v>
      </c>
    </row>
    <row r="3" spans="1:1" ht="15.75">
      <c r="A3" s="98" t="s">
        <v>137</v>
      </c>
    </row>
    <row r="4" spans="1:1" ht="15.75">
      <c r="A4" s="97" t="s">
        <v>144</v>
      </c>
    </row>
    <row r="5" spans="1:1" ht="15.75">
      <c r="A5" s="97" t="s">
        <v>138</v>
      </c>
    </row>
    <row r="6" spans="1:1" ht="15.75">
      <c r="A6" s="98" t="s">
        <v>150</v>
      </c>
    </row>
    <row r="7" spans="1:1" ht="15.75">
      <c r="A7" s="98" t="s">
        <v>133</v>
      </c>
    </row>
    <row r="8" spans="1:1" ht="15.75">
      <c r="A8" s="98" t="s">
        <v>370</v>
      </c>
    </row>
    <row r="9" spans="1:1" ht="15.75">
      <c r="A9" s="97" t="s">
        <v>132</v>
      </c>
    </row>
    <row r="10" spans="1:1" ht="15.75">
      <c r="A10" s="97" t="s">
        <v>151</v>
      </c>
    </row>
    <row r="11" spans="1:1" ht="15.75">
      <c r="A11" s="97" t="s">
        <v>362</v>
      </c>
    </row>
    <row r="12" spans="1:1" ht="15.75">
      <c r="A12" s="97" t="s">
        <v>371</v>
      </c>
    </row>
    <row r="13" spans="1:1" ht="15.75">
      <c r="A13" s="97" t="s">
        <v>143</v>
      </c>
    </row>
    <row r="14" spans="1:1" ht="15.75">
      <c r="A14" s="97" t="s">
        <v>125</v>
      </c>
    </row>
    <row r="15" spans="1:1" ht="15.75">
      <c r="A15" s="97" t="s">
        <v>136</v>
      </c>
    </row>
    <row r="16" spans="1:1" ht="15.75">
      <c r="A16" s="97" t="s">
        <v>152</v>
      </c>
    </row>
    <row r="17" spans="1:1" ht="15.75">
      <c r="A17" s="97" t="s">
        <v>363</v>
      </c>
    </row>
    <row r="18" spans="1:1" ht="15.75">
      <c r="A18" s="97" t="s">
        <v>124</v>
      </c>
    </row>
    <row r="19" spans="1:1" ht="15.75">
      <c r="A19" s="98" t="s">
        <v>129</v>
      </c>
    </row>
    <row r="20" spans="1:1" ht="15.75">
      <c r="A20" s="97" t="s">
        <v>134</v>
      </c>
    </row>
    <row r="21" spans="1:1" ht="15.75">
      <c r="A21" s="97" t="s">
        <v>153</v>
      </c>
    </row>
    <row r="22" spans="1:1" ht="15.75">
      <c r="A22" s="97" t="s">
        <v>154</v>
      </c>
    </row>
    <row r="23" spans="1:1" ht="15.75">
      <c r="A23" s="97" t="s">
        <v>130</v>
      </c>
    </row>
    <row r="24" spans="1:1" ht="15.75">
      <c r="A24" s="97" t="s">
        <v>123</v>
      </c>
    </row>
    <row r="25" spans="1:1" ht="15.75">
      <c r="A25" s="97" t="s">
        <v>122</v>
      </c>
    </row>
    <row r="26" spans="1:1" ht="15.75">
      <c r="A26" s="97" t="s">
        <v>120</v>
      </c>
    </row>
    <row r="27" spans="1:1" ht="15.75">
      <c r="A27" s="97" t="s">
        <v>155</v>
      </c>
    </row>
    <row r="28" spans="1:1" ht="15.75">
      <c r="A28" s="97" t="s">
        <v>126</v>
      </c>
    </row>
    <row r="29" spans="1:1" ht="15.75">
      <c r="A29" s="97" t="s">
        <v>139</v>
      </c>
    </row>
    <row r="30" spans="1:1" ht="15.75">
      <c r="A30" s="97" t="s">
        <v>156</v>
      </c>
    </row>
    <row r="31" spans="1:1" ht="15.75">
      <c r="A31" s="97" t="s">
        <v>146</v>
      </c>
    </row>
    <row r="32" spans="1:1" ht="15.75">
      <c r="A32" s="97" t="s">
        <v>157</v>
      </c>
    </row>
    <row r="33" spans="1:1" ht="15.75">
      <c r="A33" s="97" t="s">
        <v>158</v>
      </c>
    </row>
    <row r="34" spans="1:1" ht="15.75">
      <c r="A34" s="97" t="s">
        <v>159</v>
      </c>
    </row>
    <row r="35" spans="1:1" ht="15.75">
      <c r="A35" s="97" t="s">
        <v>160</v>
      </c>
    </row>
    <row r="36" spans="1:1" ht="15.75">
      <c r="A36" s="97" t="s">
        <v>142</v>
      </c>
    </row>
    <row r="37" spans="1:1" ht="15.75">
      <c r="A37" s="97" t="s">
        <v>364</v>
      </c>
    </row>
    <row r="38" spans="1:1" ht="15.75">
      <c r="A38" s="97" t="s">
        <v>140</v>
      </c>
    </row>
    <row r="39" spans="1:1" ht="15.75">
      <c r="A39" s="97" t="s">
        <v>145</v>
      </c>
    </row>
    <row r="40" spans="1:1" ht="15.75">
      <c r="A40" s="97" t="s">
        <v>161</v>
      </c>
    </row>
    <row r="41" spans="1:1" ht="15.75">
      <c r="A41" s="97" t="s">
        <v>373</v>
      </c>
    </row>
    <row r="42" spans="1:1" ht="15.75">
      <c r="A42" s="97" t="s">
        <v>147</v>
      </c>
    </row>
    <row r="43" spans="1:1" ht="15.75">
      <c r="A43" s="97" t="s">
        <v>326</v>
      </c>
    </row>
    <row r="44" spans="1:1" ht="15.75">
      <c r="A44" s="97" t="s">
        <v>162</v>
      </c>
    </row>
    <row r="45" spans="1:1" ht="15.75">
      <c r="A45" s="97" t="s">
        <v>141</v>
      </c>
    </row>
    <row r="46" spans="1:1" ht="15.75">
      <c r="A46" s="97" t="s">
        <v>163</v>
      </c>
    </row>
    <row r="47" spans="1:1" ht="15.75">
      <c r="A47" s="97" t="s">
        <v>164</v>
      </c>
    </row>
    <row r="48" spans="1:1" ht="15.75">
      <c r="A48" s="97" t="s">
        <v>131</v>
      </c>
    </row>
    <row r="49" spans="1:1" ht="15.75">
      <c r="A49" s="97" t="s">
        <v>148</v>
      </c>
    </row>
    <row r="50" spans="1:1" ht="15.75">
      <c r="A50" s="97" t="s">
        <v>165</v>
      </c>
    </row>
    <row r="51" spans="1:1" ht="15.75">
      <c r="A51" s="97" t="s">
        <v>127</v>
      </c>
    </row>
    <row r="52" spans="1:1" ht="15.75">
      <c r="A52" s="97" t="s">
        <v>166</v>
      </c>
    </row>
    <row r="53" spans="1:1" ht="15.75">
      <c r="A53" s="97" t="s">
        <v>128</v>
      </c>
    </row>
    <row r="54" spans="1:1" ht="15.75">
      <c r="A54" s="97" t="s">
        <v>117</v>
      </c>
    </row>
    <row r="55" spans="1:1" ht="15.75">
      <c r="A55" s="97" t="s">
        <v>121</v>
      </c>
    </row>
    <row r="56" spans="1:1" ht="15.75">
      <c r="A56" s="97" t="s">
        <v>135</v>
      </c>
    </row>
    <row r="57" spans="1:1" ht="15.75">
      <c r="A57" s="97" t="s">
        <v>118</v>
      </c>
    </row>
  </sheetData>
  <sortState xmlns:xlrd2="http://schemas.microsoft.com/office/spreadsheetml/2017/richdata2" ref="A1:A56">
    <sortCondition ref="A1:A56"/>
  </sortState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85"/>
  <sheetViews>
    <sheetView topLeftCell="A40" zoomScale="150" zoomScaleNormal="150" zoomScalePageLayoutView="150" workbookViewId="0">
      <selection activeCell="B66" sqref="B66"/>
    </sheetView>
  </sheetViews>
  <sheetFormatPr baseColWidth="10" defaultRowHeight="12.75"/>
  <cols>
    <col min="1" max="1" width="14.28515625" bestFit="1" customWidth="1"/>
  </cols>
  <sheetData>
    <row r="1" spans="1:1">
      <c r="A1" t="s">
        <v>344</v>
      </c>
    </row>
    <row r="2" spans="1:1">
      <c r="A2" t="s">
        <v>108</v>
      </c>
    </row>
    <row r="3" spans="1:1">
      <c r="A3" t="s">
        <v>177</v>
      </c>
    </row>
    <row r="4" spans="1:1">
      <c r="A4" t="s">
        <v>178</v>
      </c>
    </row>
    <row r="5" spans="1:1">
      <c r="A5" t="s">
        <v>179</v>
      </c>
    </row>
    <row r="6" spans="1:1">
      <c r="A6" t="s">
        <v>107</v>
      </c>
    </row>
    <row r="7" spans="1:1">
      <c r="A7" t="s">
        <v>180</v>
      </c>
    </row>
    <row r="8" spans="1:1">
      <c r="A8" t="s">
        <v>106</v>
      </c>
    </row>
    <row r="9" spans="1:1">
      <c r="A9" t="s">
        <v>181</v>
      </c>
    </row>
    <row r="10" spans="1:1">
      <c r="A10" t="s">
        <v>341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186</v>
      </c>
    </row>
    <row r="15" spans="1:1">
      <c r="A15" t="s">
        <v>185</v>
      </c>
    </row>
    <row r="16" spans="1:1">
      <c r="A16" t="s">
        <v>187</v>
      </c>
    </row>
    <row r="17" spans="1:1">
      <c r="A17" t="s">
        <v>345</v>
      </c>
    </row>
    <row r="18" spans="1:1">
      <c r="A18" t="s">
        <v>232</v>
      </c>
    </row>
    <row r="19" spans="1:1">
      <c r="A19" t="s">
        <v>188</v>
      </c>
    </row>
    <row r="20" spans="1:1">
      <c r="A20" t="s">
        <v>189</v>
      </c>
    </row>
    <row r="21" spans="1:1">
      <c r="A21" t="s">
        <v>342</v>
      </c>
    </row>
    <row r="22" spans="1:1">
      <c r="A22" t="s">
        <v>346</v>
      </c>
    </row>
    <row r="23" spans="1:1">
      <c r="A23" t="s">
        <v>233</v>
      </c>
    </row>
    <row r="24" spans="1:1">
      <c r="A24" t="s">
        <v>190</v>
      </c>
    </row>
    <row r="25" spans="1:1">
      <c r="A25" t="s">
        <v>191</v>
      </c>
    </row>
    <row r="26" spans="1:1">
      <c r="A26" t="s">
        <v>347</v>
      </c>
    </row>
    <row r="27" spans="1:1">
      <c r="A27" t="s">
        <v>192</v>
      </c>
    </row>
    <row r="28" spans="1:1">
      <c r="A28" t="s">
        <v>105</v>
      </c>
    </row>
    <row r="29" spans="1:1">
      <c r="A29" t="s">
        <v>193</v>
      </c>
    </row>
    <row r="30" spans="1:1">
      <c r="A30" t="s">
        <v>194</v>
      </c>
    </row>
    <row r="31" spans="1:1">
      <c r="A31" t="s">
        <v>195</v>
      </c>
    </row>
    <row r="32" spans="1:1">
      <c r="A32" t="s">
        <v>196</v>
      </c>
    </row>
    <row r="33" spans="1:1">
      <c r="A33" t="s">
        <v>197</v>
      </c>
    </row>
    <row r="34" spans="1:1">
      <c r="A34" t="s">
        <v>234</v>
      </c>
    </row>
    <row r="35" spans="1:1">
      <c r="A35" t="s">
        <v>235</v>
      </c>
    </row>
    <row r="36" spans="1:1">
      <c r="A36" t="s">
        <v>348</v>
      </c>
    </row>
    <row r="37" spans="1:1">
      <c r="A37" t="s">
        <v>198</v>
      </c>
    </row>
    <row r="38" spans="1:1">
      <c r="A38" t="s">
        <v>199</v>
      </c>
    </row>
    <row r="39" spans="1:1">
      <c r="A39" t="s">
        <v>200</v>
      </c>
    </row>
    <row r="40" spans="1:1">
      <c r="A40" t="s">
        <v>339</v>
      </c>
    </row>
    <row r="41" spans="1:1">
      <c r="A41" t="s">
        <v>349</v>
      </c>
    </row>
    <row r="42" spans="1:1">
      <c r="A42" t="s">
        <v>201</v>
      </c>
    </row>
    <row r="43" spans="1:1">
      <c r="A43" t="s">
        <v>202</v>
      </c>
    </row>
    <row r="44" spans="1:1">
      <c r="A44" t="s">
        <v>203</v>
      </c>
    </row>
    <row r="45" spans="1:1">
      <c r="A45" t="s">
        <v>204</v>
      </c>
    </row>
    <row r="46" spans="1:1">
      <c r="A46" t="s">
        <v>329</v>
      </c>
    </row>
    <row r="47" spans="1:1">
      <c r="A47" t="s">
        <v>205</v>
      </c>
    </row>
    <row r="48" spans="1:1">
      <c r="A48" t="s">
        <v>206</v>
      </c>
    </row>
    <row r="49" spans="1:1">
      <c r="A49" t="s">
        <v>350</v>
      </c>
    </row>
    <row r="50" spans="1:1">
      <c r="A50" t="s">
        <v>351</v>
      </c>
    </row>
    <row r="51" spans="1:1">
      <c r="A51" t="s">
        <v>207</v>
      </c>
    </row>
    <row r="52" spans="1:1">
      <c r="A52" t="s">
        <v>208</v>
      </c>
    </row>
    <row r="53" spans="1:1">
      <c r="A53" t="s">
        <v>209</v>
      </c>
    </row>
    <row r="54" spans="1:1">
      <c r="A54" t="s">
        <v>211</v>
      </c>
    </row>
    <row r="55" spans="1:1">
      <c r="A55" t="s">
        <v>210</v>
      </c>
    </row>
    <row r="56" spans="1:1">
      <c r="A56" t="s">
        <v>343</v>
      </c>
    </row>
    <row r="57" spans="1:1">
      <c r="A57" t="s">
        <v>212</v>
      </c>
    </row>
    <row r="58" spans="1:1">
      <c r="A58" t="s">
        <v>213</v>
      </c>
    </row>
    <row r="59" spans="1:1">
      <c r="A59" t="s">
        <v>214</v>
      </c>
    </row>
    <row r="60" spans="1:1">
      <c r="A60" t="s">
        <v>215</v>
      </c>
    </row>
    <row r="61" spans="1:1">
      <c r="A61" t="s">
        <v>336</v>
      </c>
    </row>
    <row r="62" spans="1:1">
      <c r="A62" t="s">
        <v>216</v>
      </c>
    </row>
    <row r="63" spans="1:1">
      <c r="A63" t="s">
        <v>383</v>
      </c>
    </row>
    <row r="64" spans="1:1">
      <c r="A64" t="s">
        <v>352</v>
      </c>
    </row>
    <row r="65" spans="1:1">
      <c r="A65" t="s">
        <v>217</v>
      </c>
    </row>
    <row r="66" spans="1:1">
      <c r="A66" t="s">
        <v>384</v>
      </c>
    </row>
    <row r="67" spans="1:1">
      <c r="A67" t="s">
        <v>219</v>
      </c>
    </row>
    <row r="68" spans="1:1">
      <c r="A68" t="s">
        <v>220</v>
      </c>
    </row>
    <row r="69" spans="1:1">
      <c r="A69" t="s">
        <v>221</v>
      </c>
    </row>
    <row r="70" spans="1:1">
      <c r="A70" t="s">
        <v>218</v>
      </c>
    </row>
    <row r="71" spans="1:1">
      <c r="A71" t="s">
        <v>222</v>
      </c>
    </row>
    <row r="72" spans="1:1">
      <c r="A72" t="s">
        <v>231</v>
      </c>
    </row>
    <row r="73" spans="1:1">
      <c r="A73" t="s">
        <v>223</v>
      </c>
    </row>
    <row r="74" spans="1:1">
      <c r="A74" t="s">
        <v>69</v>
      </c>
    </row>
    <row r="75" spans="1:1">
      <c r="A75" t="s">
        <v>224</v>
      </c>
    </row>
    <row r="76" spans="1:1">
      <c r="A76" t="s">
        <v>340</v>
      </c>
    </row>
    <row r="77" spans="1:1">
      <c r="A77" t="s">
        <v>366</v>
      </c>
    </row>
    <row r="78" spans="1:1">
      <c r="A78" t="s">
        <v>225</v>
      </c>
    </row>
    <row r="79" spans="1:1">
      <c r="A79" t="s">
        <v>226</v>
      </c>
    </row>
    <row r="80" spans="1:1">
      <c r="A80" t="s">
        <v>227</v>
      </c>
    </row>
    <row r="81" spans="1:1">
      <c r="A81" t="s">
        <v>357</v>
      </c>
    </row>
    <row r="82" spans="1:1">
      <c r="A82" t="s">
        <v>228</v>
      </c>
    </row>
    <row r="83" spans="1:1">
      <c r="A83" t="s">
        <v>356</v>
      </c>
    </row>
    <row r="84" spans="1:1">
      <c r="A84" t="s">
        <v>229</v>
      </c>
    </row>
    <row r="85" spans="1:1">
      <c r="A85" t="s">
        <v>327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zoomScale="150" zoomScaleNormal="150" zoomScaleSheetLayoutView="85" zoomScalePageLayoutView="150" workbookViewId="0">
      <selection activeCell="C3" sqref="C3"/>
    </sheetView>
  </sheetViews>
  <sheetFormatPr baseColWidth="10" defaultRowHeight="12.75"/>
  <cols>
    <col min="1" max="2" width="4.7109375" customWidth="1"/>
    <col min="3" max="3" width="20.7109375" bestFit="1" customWidth="1"/>
    <col min="4" max="4" width="24.42578125" bestFit="1" customWidth="1"/>
    <col min="5" max="5" width="17.28515625" bestFit="1" customWidth="1"/>
    <col min="6" max="6" width="14.42578125" bestFit="1" customWidth="1"/>
    <col min="7" max="7" width="14.85546875" bestFit="1" customWidth="1"/>
    <col min="8" max="14" width="7.7109375" customWidth="1"/>
  </cols>
  <sheetData>
    <row r="1" spans="1:16" ht="59.25" customHeight="1" thickBot="1">
      <c r="A1" s="229" t="s">
        <v>89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P1" s="168"/>
    </row>
    <row r="2" spans="1:16" ht="18">
      <c r="A2" s="231" t="s">
        <v>0</v>
      </c>
      <c r="B2" s="232"/>
      <c r="C2" s="245">
        <f>Registrering!C6</f>
        <v>0</v>
      </c>
      <c r="D2" s="245" t="s">
        <v>68</v>
      </c>
      <c r="E2" s="246"/>
      <c r="F2" s="63" t="s">
        <v>50</v>
      </c>
      <c r="G2" s="64" t="str">
        <f>Registrering!C4</f>
        <v>83-</v>
      </c>
      <c r="H2" s="65" t="s">
        <v>51</v>
      </c>
      <c r="I2" s="247">
        <f>Registrering!C7</f>
        <v>0</v>
      </c>
      <c r="J2" s="247"/>
      <c r="K2" s="248"/>
      <c r="L2" s="65" t="s">
        <v>35</v>
      </c>
      <c r="M2" s="249">
        <f>Registrering!C3</f>
        <v>0</v>
      </c>
      <c r="N2" s="250"/>
    </row>
    <row r="3" spans="1:16" ht="15.75">
      <c r="A3" s="233" t="s">
        <v>112</v>
      </c>
      <c r="B3" s="234"/>
      <c r="C3" s="95" t="s">
        <v>86</v>
      </c>
      <c r="D3" s="85">
        <f>Registrering!E3</f>
        <v>0</v>
      </c>
      <c r="E3" s="95" t="s">
        <v>113</v>
      </c>
      <c r="F3" s="251">
        <f>Registrering!E4</f>
        <v>0</v>
      </c>
      <c r="G3" s="252"/>
      <c r="H3" s="66"/>
      <c r="I3" s="253">
        <f>Registrering!C5</f>
        <v>0</v>
      </c>
      <c r="J3" s="253"/>
      <c r="K3" s="254"/>
      <c r="L3" s="237" t="s">
        <v>52</v>
      </c>
      <c r="M3" s="238"/>
      <c r="N3" s="241" t="s">
        <v>10</v>
      </c>
    </row>
    <row r="4" spans="1:16" ht="16.5" thickBot="1">
      <c r="A4" s="235" t="s">
        <v>112</v>
      </c>
      <c r="B4" s="236"/>
      <c r="C4" s="96" t="s">
        <v>317</v>
      </c>
      <c r="D4" s="86" t="str">
        <f>IF(Registrering!E6="","",Registrering!E6)</f>
        <v/>
      </c>
      <c r="E4" s="96" t="s">
        <v>87</v>
      </c>
      <c r="F4" s="243" t="str">
        <f>IF(Registrering!E5="","",Registrering!E5)</f>
        <v/>
      </c>
      <c r="G4" s="244"/>
      <c r="H4" s="67" t="s">
        <v>34</v>
      </c>
      <c r="I4" s="255" t="s">
        <v>20</v>
      </c>
      <c r="J4" s="255"/>
      <c r="K4" s="256"/>
      <c r="L4" s="239"/>
      <c r="M4" s="240"/>
      <c r="N4" s="242"/>
    </row>
    <row r="5" spans="1:16" ht="12" customHeight="1" thickBot="1">
      <c r="A5" s="20"/>
      <c r="B5" s="20"/>
      <c r="C5" s="20"/>
      <c r="D5" s="18"/>
      <c r="E5" s="18"/>
      <c r="F5" s="18"/>
      <c r="G5" s="18"/>
      <c r="H5" s="20"/>
      <c r="I5" s="3"/>
      <c r="J5" s="3"/>
      <c r="K5" s="3"/>
      <c r="L5" s="20"/>
      <c r="M5" s="20"/>
      <c r="N5" s="21"/>
    </row>
    <row r="6" spans="1:16">
      <c r="A6" s="266" t="s">
        <v>37</v>
      </c>
      <c r="B6" s="68" t="s">
        <v>48</v>
      </c>
      <c r="C6" s="270" t="s">
        <v>73</v>
      </c>
      <c r="D6" s="268" t="s">
        <v>31</v>
      </c>
      <c r="E6" s="268" t="s">
        <v>32</v>
      </c>
      <c r="F6" s="268" t="s">
        <v>33</v>
      </c>
      <c r="G6" s="268" t="s">
        <v>2</v>
      </c>
      <c r="H6" s="69" t="s">
        <v>18</v>
      </c>
      <c r="I6" s="69" t="s">
        <v>18</v>
      </c>
      <c r="J6" s="69" t="s">
        <v>40</v>
      </c>
      <c r="K6" s="69" t="s">
        <v>42</v>
      </c>
      <c r="L6" s="69" t="s">
        <v>44</v>
      </c>
      <c r="M6" s="69" t="s">
        <v>46</v>
      </c>
      <c r="N6" s="264" t="s">
        <v>67</v>
      </c>
    </row>
    <row r="7" spans="1:16">
      <c r="A7" s="267"/>
      <c r="B7" s="70" t="s">
        <v>49</v>
      </c>
      <c r="C7" s="271"/>
      <c r="D7" s="269"/>
      <c r="E7" s="269"/>
      <c r="F7" s="269"/>
      <c r="G7" s="269"/>
      <c r="H7" s="71" t="s">
        <v>38</v>
      </c>
      <c r="I7" s="71" t="s">
        <v>39</v>
      </c>
      <c r="J7" s="71" t="s">
        <v>41</v>
      </c>
      <c r="K7" s="71" t="s">
        <v>43</v>
      </c>
      <c r="L7" s="71" t="s">
        <v>45</v>
      </c>
      <c r="M7" s="71" t="s">
        <v>47</v>
      </c>
      <c r="N7" s="265"/>
    </row>
    <row r="8" spans="1:16" ht="18.75">
      <c r="A8" s="72" t="str">
        <f>IF(OR($D8="",$K8="X"),"-",RANK($J8,$J$8:$J$22,0))</f>
        <v>-</v>
      </c>
      <c r="B8" s="16" t="str">
        <f>IF(D8="","",1)</f>
        <v/>
      </c>
      <c r="C8" s="22" t="str">
        <f>IF('1'!$C$5="","",'1'!$C$5)</f>
        <v/>
      </c>
      <c r="D8" s="22" t="str">
        <f>IF('1'!$K$4="","",'1'!$K$4)</f>
        <v/>
      </c>
      <c r="E8" s="73" t="str">
        <f>IF('1'!$K$5="","",'1'!$K$5)</f>
        <v/>
      </c>
      <c r="F8" s="22" t="str">
        <f>IF('1'!$K$6="","",'1'!$K$6)</f>
        <v/>
      </c>
      <c r="G8" s="22" t="str">
        <f>IF('1'!$C$6="","",'1'!$C$6)</f>
        <v/>
      </c>
      <c r="H8" s="19" t="str">
        <f>IF('1'!$M$42=0,"",'1'!$M$42)</f>
        <v/>
      </c>
      <c r="I8" s="19" t="str">
        <f>IF('1'!$M$43=0,"",'1'!$M$43)</f>
        <v/>
      </c>
      <c r="J8" s="29" t="str">
        <f>IF(D8="","",IF($K8="X",('1'!$M$44*-1),'1'!$M$44))</f>
        <v/>
      </c>
      <c r="K8" s="74" t="str">
        <f>IF(OR(D8="",L8="X"),"","X")</f>
        <v/>
      </c>
      <c r="L8" s="74" t="str">
        <f>IF(D8="","",'1'!$K$46)</f>
        <v/>
      </c>
      <c r="M8" s="175" t="str">
        <f>IF('1'!$M$46="","",'1'!$M$46)</f>
        <v/>
      </c>
      <c r="N8" s="169"/>
    </row>
    <row r="9" spans="1:16" ht="18.75">
      <c r="A9" s="75" t="str">
        <f>IF(OR($D9="",$K9="X"),"-",RANK($J9,$J$8:$J$22,0))</f>
        <v>-</v>
      </c>
      <c r="B9" s="76" t="str">
        <f>IF(D9="","",2)</f>
        <v/>
      </c>
      <c r="C9" s="77" t="str">
        <f>IF('2'!$C$5="","",'2'!$C$5)</f>
        <v/>
      </c>
      <c r="D9" s="77" t="str">
        <f>IF('2'!$K$4="","",'2'!$K$4)</f>
        <v/>
      </c>
      <c r="E9" s="78" t="str">
        <f>IF('2'!$K$5="","",'2'!$K$5)</f>
        <v/>
      </c>
      <c r="F9" s="77" t="str">
        <f>IF('2'!$K$6="","",'2'!$K$6)</f>
        <v/>
      </c>
      <c r="G9" s="77" t="str">
        <f>IF('2'!$C$6="","",'2'!$C$6)</f>
        <v/>
      </c>
      <c r="H9" s="79" t="str">
        <f>IF('2'!$M$42=0,"",'2'!$M$42)</f>
        <v/>
      </c>
      <c r="I9" s="79" t="str">
        <f>IF('2'!$M$43=0,"",'2'!$M$43)</f>
        <v/>
      </c>
      <c r="J9" s="80" t="str">
        <f>IF(D9="","",IF($K9="X",('2'!$M$44*-1),'2'!$M$44))</f>
        <v/>
      </c>
      <c r="K9" s="81" t="str">
        <f>IF(OR(D9="",L9="X"),"","X")</f>
        <v/>
      </c>
      <c r="L9" s="81" t="str">
        <f>IF(D9="","",'2'!$K$46)</f>
        <v/>
      </c>
      <c r="M9" s="173" t="str">
        <f>IF('2'!$M$46="","",'2'!$M$46)</f>
        <v/>
      </c>
      <c r="N9" s="170"/>
    </row>
    <row r="10" spans="1:16" ht="18.75">
      <c r="A10" s="72" t="str">
        <f t="shared" ref="A10:A22" si="0">IF(OR($D10="",$K10="X"),"-",RANK($J10,$J$8:$J$22,0))</f>
        <v>-</v>
      </c>
      <c r="B10" s="16" t="str">
        <f>IF(D10="","",3)</f>
        <v/>
      </c>
      <c r="C10" s="22" t="str">
        <f>IF('3'!$C$5="","",'3'!$C$5)</f>
        <v/>
      </c>
      <c r="D10" s="22" t="str">
        <f>IF('3'!$K$4="","",'3'!$K$4)</f>
        <v/>
      </c>
      <c r="E10" s="73" t="str">
        <f>IF('3'!$K$5="","",'3'!$K$5)</f>
        <v/>
      </c>
      <c r="F10" s="22" t="str">
        <f>IF('3'!$K$6="","",'3'!$K$6)</f>
        <v/>
      </c>
      <c r="G10" s="22" t="str">
        <f>IF('3'!$C$6="","",'3'!$C$6)</f>
        <v/>
      </c>
      <c r="H10" s="19" t="str">
        <f>IF('3'!$M$42=0,"",'3'!$M$42)</f>
        <v/>
      </c>
      <c r="I10" s="19" t="str">
        <f>IF('3'!$M$43=0,"",'3'!$M$43)</f>
        <v/>
      </c>
      <c r="J10" s="29" t="str">
        <f>IF(D10="","",IF($K10="X",('3'!$M$44*-1),'3'!$M$44))</f>
        <v/>
      </c>
      <c r="K10" s="74" t="str">
        <f>IF(OR(D10="",L10="X"),"","X")</f>
        <v/>
      </c>
      <c r="L10" s="74" t="str">
        <f>IF(D10="","",'3'!$K$46)</f>
        <v/>
      </c>
      <c r="M10" s="172" t="str">
        <f>IF('3'!$M$46="","",'3'!$M$46)</f>
        <v/>
      </c>
      <c r="N10" s="169"/>
    </row>
    <row r="11" spans="1:16" ht="18.75">
      <c r="A11" s="75" t="str">
        <f t="shared" si="0"/>
        <v>-</v>
      </c>
      <c r="B11" s="76" t="str">
        <f>IF(D11="","",4)</f>
        <v/>
      </c>
      <c r="C11" s="77" t="str">
        <f>IF('4'!$C$5="","",'4'!$C$5)</f>
        <v/>
      </c>
      <c r="D11" s="77" t="str">
        <f>IF('4'!$K$4="","",'4'!$K$4)</f>
        <v/>
      </c>
      <c r="E11" s="78" t="str">
        <f>IF('4'!$K$5="","",'4'!$K$5)</f>
        <v/>
      </c>
      <c r="F11" s="77" t="str">
        <f>IF('4'!$K$6="","",'4'!$K$6)</f>
        <v/>
      </c>
      <c r="G11" s="77" t="str">
        <f>IF('4'!$C$6="","",'4'!$C$6)</f>
        <v/>
      </c>
      <c r="H11" s="79" t="str">
        <f>IF('4'!$M$42=0,"",'4'!$M$42)</f>
        <v/>
      </c>
      <c r="I11" s="79" t="str">
        <f>IF('4'!$M$43=0,"",'4'!$M$43)</f>
        <v/>
      </c>
      <c r="J11" s="80" t="str">
        <f>IF(D11="","",IF($K11="X",('4'!$M$44*-1),'4'!$M$44))</f>
        <v/>
      </c>
      <c r="K11" s="81" t="str">
        <f>IF(OR(D11="",L11="X"),"","X")</f>
        <v/>
      </c>
      <c r="L11" s="81" t="str">
        <f>IF(D11="","",'4'!$K$46)</f>
        <v/>
      </c>
      <c r="M11" s="173" t="str">
        <f>IF('4'!$M$46="","",'4'!$M$46)</f>
        <v/>
      </c>
      <c r="N11" s="170"/>
    </row>
    <row r="12" spans="1:16" ht="18.75">
      <c r="A12" s="72" t="str">
        <f t="shared" si="0"/>
        <v>-</v>
      </c>
      <c r="B12" s="16" t="str">
        <f>IF(D12="","",5)</f>
        <v/>
      </c>
      <c r="C12" s="22" t="str">
        <f>IF('5'!$C$5="","",'5'!$C$5)</f>
        <v/>
      </c>
      <c r="D12" s="22" t="str">
        <f>IF('5'!$K$4="","",'5'!$K$4)</f>
        <v/>
      </c>
      <c r="E12" s="73" t="str">
        <f>IF('5'!$K$5="","",'5'!$K$5)</f>
        <v/>
      </c>
      <c r="F12" s="22" t="str">
        <f>IF('5'!$K$6="","",'5'!$K$6)</f>
        <v/>
      </c>
      <c r="G12" s="22" t="str">
        <f>IF('5'!$C$6="","",'5'!$C$6)</f>
        <v/>
      </c>
      <c r="H12" s="19" t="str">
        <f>IF('5'!$M$42=0,"",'5'!$M$42)</f>
        <v/>
      </c>
      <c r="I12" s="19" t="str">
        <f>IF('5'!$M$43=0,"",'5'!$M$43)</f>
        <v/>
      </c>
      <c r="J12" s="29" t="str">
        <f>IF(D12="","",IF($K12="X",('5'!$M$44*-1),'5'!$M$44))</f>
        <v/>
      </c>
      <c r="K12" s="74" t="str">
        <f>IF(OR(D12="",L12="X"),"","X")</f>
        <v/>
      </c>
      <c r="L12" s="74" t="str">
        <f>IF(D12="","",'5'!$K$46)</f>
        <v/>
      </c>
      <c r="M12" s="172" t="str">
        <f>IF('5'!$M$46="","",'5'!$M$46)</f>
        <v/>
      </c>
      <c r="N12" s="169"/>
    </row>
    <row r="13" spans="1:16" ht="18.75">
      <c r="A13" s="75" t="str">
        <f t="shared" si="0"/>
        <v>-</v>
      </c>
      <c r="B13" s="76" t="str">
        <f>IF(D13="","",6)</f>
        <v/>
      </c>
      <c r="C13" s="77" t="str">
        <f>IF('6'!$C$5="","",'6'!$C$5)</f>
        <v/>
      </c>
      <c r="D13" s="77" t="str">
        <f>IF('6'!$K$4="","",'6'!$K$4)</f>
        <v/>
      </c>
      <c r="E13" s="78" t="str">
        <f>IF('6'!$K$5="","",'6'!$K$5)</f>
        <v/>
      </c>
      <c r="F13" s="77" t="str">
        <f>IF('6'!$K$6="","",'6'!$K$6)</f>
        <v/>
      </c>
      <c r="G13" s="77" t="str">
        <f>IF('6'!$C$6="","",'6'!$C$6)</f>
        <v/>
      </c>
      <c r="H13" s="79" t="str">
        <f>IF('6'!$M$42=0,"",'6'!$M$42)</f>
        <v/>
      </c>
      <c r="I13" s="79" t="str">
        <f>IF('6'!$M$43=0,"",'6'!$M$43)</f>
        <v/>
      </c>
      <c r="J13" s="80" t="str">
        <f>IF(D13="","",IF($K13="X",('6'!$M$44*-1),'6'!$M$44))</f>
        <v/>
      </c>
      <c r="K13" s="81" t="str">
        <f t="shared" ref="K13:K22" si="1">IF(OR(D13="",L13="X"),"","X")</f>
        <v/>
      </c>
      <c r="L13" s="81" t="str">
        <f>IF(D13="","",'6'!$K$46)</f>
        <v/>
      </c>
      <c r="M13" s="173" t="str">
        <f>IF('6'!$M$46="","",'6'!$M$46)</f>
        <v/>
      </c>
      <c r="N13" s="170"/>
    </row>
    <row r="14" spans="1:16" ht="18.75">
      <c r="A14" s="72" t="str">
        <f t="shared" si="0"/>
        <v>-</v>
      </c>
      <c r="B14" s="16" t="str">
        <f>IF(D14="","",7)</f>
        <v/>
      </c>
      <c r="C14" s="22" t="str">
        <f>IF('7'!$C$5="","",'7'!$C$5)</f>
        <v/>
      </c>
      <c r="D14" s="22" t="str">
        <f>IF('7'!$K$4="","",'7'!$K$4)</f>
        <v/>
      </c>
      <c r="E14" s="73" t="str">
        <f>IF('7'!$K$5="","",'7'!$K$5)</f>
        <v/>
      </c>
      <c r="F14" s="22" t="str">
        <f>IF('7'!$K$6="","",'7'!$K$6)</f>
        <v/>
      </c>
      <c r="G14" s="22" t="str">
        <f>IF('7'!$C$6="","",'7'!$C$6)</f>
        <v/>
      </c>
      <c r="H14" s="19" t="str">
        <f>IF('7'!$M$42=0,"",'7'!$M$42)</f>
        <v/>
      </c>
      <c r="I14" s="19" t="str">
        <f>IF('7'!$M$43=0,"",'7'!$M$43)</f>
        <v/>
      </c>
      <c r="J14" s="29" t="str">
        <f>IF(D14="","",IF($K14="X",('7'!$M$44*-1),'7'!$M$44))</f>
        <v/>
      </c>
      <c r="K14" s="74" t="str">
        <f t="shared" si="1"/>
        <v/>
      </c>
      <c r="L14" s="74" t="str">
        <f>IF(D14="","",'7'!$K$46)</f>
        <v/>
      </c>
      <c r="M14" s="172" t="str">
        <f>IF('7'!$M$46="","",'7'!$M$46)</f>
        <v/>
      </c>
      <c r="N14" s="169"/>
    </row>
    <row r="15" spans="1:16" ht="18.75">
      <c r="A15" s="75" t="str">
        <f t="shared" si="0"/>
        <v>-</v>
      </c>
      <c r="B15" s="76" t="str">
        <f>IF(D15="","",8)</f>
        <v/>
      </c>
      <c r="C15" s="77" t="str">
        <f>IF('8'!$C$5="","",'8'!$C$5)</f>
        <v/>
      </c>
      <c r="D15" s="77" t="str">
        <f>IF('8'!$K$4="","",'8'!$K$4)</f>
        <v/>
      </c>
      <c r="E15" s="78" t="str">
        <f>IF('8'!$K$5="","",'8'!$K$5)</f>
        <v/>
      </c>
      <c r="F15" s="77" t="str">
        <f>IF('8'!$K$6="","",'8'!$K$6)</f>
        <v/>
      </c>
      <c r="G15" s="77" t="str">
        <f>IF('8'!$C$6="","",'8'!$C$6)</f>
        <v/>
      </c>
      <c r="H15" s="79" t="str">
        <f>IF('8'!$M$42=0,"",'8'!$M$42)</f>
        <v/>
      </c>
      <c r="I15" s="79" t="str">
        <f>IF('8'!$M$43=0,"",'8'!$M$43)</f>
        <v/>
      </c>
      <c r="J15" s="80" t="str">
        <f>IF(D15="","",IF($K15="X",('8'!$M$44*-1),'8'!$M$44))</f>
        <v/>
      </c>
      <c r="K15" s="81" t="str">
        <f t="shared" si="1"/>
        <v/>
      </c>
      <c r="L15" s="81" t="str">
        <f>IF(D15="","",'8'!$K$46)</f>
        <v/>
      </c>
      <c r="M15" s="173" t="str">
        <f>IF('8'!$M$46="","",'8'!$M$46)</f>
        <v/>
      </c>
      <c r="N15" s="170"/>
    </row>
    <row r="16" spans="1:16" ht="18.75">
      <c r="A16" s="72" t="str">
        <f t="shared" si="0"/>
        <v>-</v>
      </c>
      <c r="B16" s="16" t="str">
        <f>IF(D16="","",9)</f>
        <v/>
      </c>
      <c r="C16" s="22" t="str">
        <f>IF('9'!$C$5="","",'9'!$C$5)</f>
        <v/>
      </c>
      <c r="D16" s="22" t="str">
        <f>IF('9'!$K$4="","",'9'!$K$4)</f>
        <v/>
      </c>
      <c r="E16" s="73" t="str">
        <f>IF('9'!$K$5="","",'9'!$K$5)</f>
        <v/>
      </c>
      <c r="F16" s="22" t="str">
        <f>IF('9'!$K$6="","",'9'!$K$6)</f>
        <v/>
      </c>
      <c r="G16" s="22" t="str">
        <f>IF('9'!$C$6="","",'9'!$C$6)</f>
        <v/>
      </c>
      <c r="H16" s="19" t="str">
        <f>IF('9'!$M$42=0,"",'9'!$M$42)</f>
        <v/>
      </c>
      <c r="I16" s="19" t="str">
        <f>IF('9'!$M$43=0,"",'9'!$M$43)</f>
        <v/>
      </c>
      <c r="J16" s="29" t="str">
        <f>IF(D16="","",IF($K16="X",('9'!$M$44*-1),'9'!$M$44))</f>
        <v/>
      </c>
      <c r="K16" s="74" t="str">
        <f t="shared" si="1"/>
        <v/>
      </c>
      <c r="L16" s="74" t="str">
        <f>IF(D16="","",'9'!$K$46)</f>
        <v/>
      </c>
      <c r="M16" s="172" t="str">
        <f>IF('9'!$M$46="","",'9'!$M$46)</f>
        <v/>
      </c>
      <c r="N16" s="169"/>
    </row>
    <row r="17" spans="1:14" ht="18.75">
      <c r="A17" s="75" t="str">
        <f t="shared" si="0"/>
        <v>-</v>
      </c>
      <c r="B17" s="76" t="str">
        <f>IF(D17="","",10)</f>
        <v/>
      </c>
      <c r="C17" s="77" t="str">
        <f>IF('10'!$C$5="","",'10'!$C$5)</f>
        <v/>
      </c>
      <c r="D17" s="77" t="str">
        <f>IF('10'!$K$4="","",'10'!$K$4)</f>
        <v/>
      </c>
      <c r="E17" s="78" t="str">
        <f>IF('10'!$K$5="","",'10'!$K$5)</f>
        <v/>
      </c>
      <c r="F17" s="77" t="str">
        <f>IF('10'!$K$6="","",'10'!$K$6)</f>
        <v/>
      </c>
      <c r="G17" s="77" t="str">
        <f>IF('10'!$C$6="","",'10'!$C$6)</f>
        <v/>
      </c>
      <c r="H17" s="79" t="str">
        <f>IF('10'!$M$42=0,"",'10'!$M$42)</f>
        <v/>
      </c>
      <c r="I17" s="79" t="str">
        <f>IF('10'!$M$43=0,"",'10'!$M$43)</f>
        <v/>
      </c>
      <c r="J17" s="80" t="str">
        <f>IF(D17="","",IF($K17="X",('10'!$M$44*-1),'10'!$M$44))</f>
        <v/>
      </c>
      <c r="K17" s="81" t="str">
        <f t="shared" si="1"/>
        <v/>
      </c>
      <c r="L17" s="81" t="str">
        <f>IF(D17="","",'10'!$K$46)</f>
        <v/>
      </c>
      <c r="M17" s="173" t="str">
        <f>IF('10'!$M$46="","",'10'!$M$46)</f>
        <v/>
      </c>
      <c r="N17" s="170"/>
    </row>
    <row r="18" spans="1:14" ht="18.75">
      <c r="A18" s="72" t="str">
        <f t="shared" si="0"/>
        <v>-</v>
      </c>
      <c r="B18" s="16" t="str">
        <f>IF(D18="","",11)</f>
        <v/>
      </c>
      <c r="C18" s="22" t="str">
        <f>IF('11'!$C$5="","",'11'!$C$5)</f>
        <v/>
      </c>
      <c r="D18" s="22" t="str">
        <f>IF('11'!$K$4="","",'11'!$K$4)</f>
        <v/>
      </c>
      <c r="E18" s="73" t="str">
        <f>IF('11'!$K$5="","",'11'!$K$5)</f>
        <v/>
      </c>
      <c r="F18" s="22" t="str">
        <f>IF('11'!$K$6="","",'11'!$K$6)</f>
        <v/>
      </c>
      <c r="G18" s="22" t="str">
        <f>IF('11'!$C$6="","",'11'!$C$6)</f>
        <v/>
      </c>
      <c r="H18" s="19" t="str">
        <f>IF('11'!$M$42=0,"",'11'!$M$42)</f>
        <v/>
      </c>
      <c r="I18" s="19" t="str">
        <f>IF('11'!$M$43=0,"",'11'!$M$43)</f>
        <v/>
      </c>
      <c r="J18" s="29" t="str">
        <f>IF(D18="","",IF($K18="X",('11'!$M$44*-1),'11'!$M$44))</f>
        <v/>
      </c>
      <c r="K18" s="74" t="str">
        <f t="shared" si="1"/>
        <v/>
      </c>
      <c r="L18" s="74" t="str">
        <f>IF(D18="","",'11'!$K$46)</f>
        <v/>
      </c>
      <c r="M18" s="172" t="str">
        <f>IF('11'!$M$46="","",'11'!$M$46)</f>
        <v/>
      </c>
      <c r="N18" s="169"/>
    </row>
    <row r="19" spans="1:14" ht="18.75">
      <c r="A19" s="75" t="str">
        <f t="shared" si="0"/>
        <v>-</v>
      </c>
      <c r="B19" s="76" t="str">
        <f>IF(D19="","",12)</f>
        <v/>
      </c>
      <c r="C19" s="77" t="str">
        <f>IF('12'!$C$5="","",'12'!$C$5)</f>
        <v/>
      </c>
      <c r="D19" s="77" t="str">
        <f>IF('12'!$K$4="","",'12'!$K$4)</f>
        <v/>
      </c>
      <c r="E19" s="78" t="str">
        <f>IF('12'!$K$5="","",'12'!$K$5)</f>
        <v/>
      </c>
      <c r="F19" s="77" t="str">
        <f>IF('12'!$K$6="","",'12'!$K$6)</f>
        <v/>
      </c>
      <c r="G19" s="77" t="str">
        <f>IF('12'!$C$6="","",'12'!$C$6)</f>
        <v/>
      </c>
      <c r="H19" s="79" t="str">
        <f>IF('12'!$M$42=0,"",'12'!$M$42)</f>
        <v/>
      </c>
      <c r="I19" s="79" t="str">
        <f>IF('12'!$M$43=0,"",'12'!$M$43)</f>
        <v/>
      </c>
      <c r="J19" s="80" t="str">
        <f>IF(D19="","",IF($K19="X",('12'!$M$44*-1),'12'!$M$44))</f>
        <v/>
      </c>
      <c r="K19" s="81" t="str">
        <f t="shared" si="1"/>
        <v/>
      </c>
      <c r="L19" s="81" t="str">
        <f>IF(D19="","",'12'!$K$46)</f>
        <v/>
      </c>
      <c r="M19" s="173" t="str">
        <f>IF('12'!$M$46="","",'12'!$M$46)</f>
        <v/>
      </c>
      <c r="N19" s="170"/>
    </row>
    <row r="20" spans="1:14" ht="18.75">
      <c r="A20" s="72" t="str">
        <f t="shared" si="0"/>
        <v>-</v>
      </c>
      <c r="B20" s="16" t="str">
        <f>IF(D20="","",13)</f>
        <v/>
      </c>
      <c r="C20" s="22" t="str">
        <f>IF('13'!$C$5="","",'13'!$C$5)</f>
        <v/>
      </c>
      <c r="D20" s="77" t="str">
        <f>IF('13'!$K$4="","",'13'!$K$4)</f>
        <v/>
      </c>
      <c r="E20" s="73" t="str">
        <f>IF('13'!$K$5="","",'13'!$K$5)</f>
        <v/>
      </c>
      <c r="F20" s="22" t="str">
        <f>IF('13'!$K$6="","",'13'!$K$6)</f>
        <v/>
      </c>
      <c r="G20" s="22" t="str">
        <f>IF('13'!$C$6="","",'13'!$C$6)</f>
        <v/>
      </c>
      <c r="H20" s="19" t="str">
        <f>IF('13'!$M$42=0,"",'13'!$M$42)</f>
        <v/>
      </c>
      <c r="I20" s="19" t="str">
        <f>IF('13'!$M$43=0,"",'13'!$M$43)</f>
        <v/>
      </c>
      <c r="J20" s="29" t="str">
        <f>IF(D20="","",IF($K20="X",('13'!$M$44*-1),'13'!$M$44))</f>
        <v/>
      </c>
      <c r="K20" s="74" t="str">
        <f t="shared" si="1"/>
        <v/>
      </c>
      <c r="L20" s="74" t="str">
        <f>IF(D20="","",'13'!$K$46)</f>
        <v/>
      </c>
      <c r="M20" s="172" t="str">
        <f>IF('13'!$M$46="","",'13'!$M$46)</f>
        <v/>
      </c>
      <c r="N20" s="169"/>
    </row>
    <row r="21" spans="1:14" ht="18.75">
      <c r="A21" s="75" t="str">
        <f t="shared" si="0"/>
        <v>-</v>
      </c>
      <c r="B21" s="76" t="str">
        <f>IF(D21="","",14)</f>
        <v/>
      </c>
      <c r="C21" s="77" t="str">
        <f>IF('14'!$C$5="","",'14'!$C$5)</f>
        <v/>
      </c>
      <c r="D21" s="77" t="str">
        <f>IF('14'!$K$4="","",'14'!$K$4)</f>
        <v/>
      </c>
      <c r="E21" s="78" t="str">
        <f>IF('14'!$K$5="","",'14'!$K$5)</f>
        <v/>
      </c>
      <c r="F21" s="77" t="str">
        <f>IF('14'!$K$6="","",'14'!$K$6)</f>
        <v/>
      </c>
      <c r="G21" s="77" t="str">
        <f>IF('14'!$C$6="","",'14'!$C$6)</f>
        <v/>
      </c>
      <c r="H21" s="79" t="str">
        <f>IF('14'!$M$42=0,"",'14'!$M$42)</f>
        <v/>
      </c>
      <c r="I21" s="79" t="str">
        <f>IF('14'!$M$43=0,"",'14'!$M$43)</f>
        <v/>
      </c>
      <c r="J21" s="80" t="str">
        <f>IF(D21="","",IF($K21="X",('14'!$M$44*-1),'14'!$M$44))</f>
        <v/>
      </c>
      <c r="K21" s="81" t="str">
        <f t="shared" si="1"/>
        <v/>
      </c>
      <c r="L21" s="81" t="str">
        <f>IF(D21="","",'14'!$K$46)</f>
        <v/>
      </c>
      <c r="M21" s="173" t="str">
        <f>IF('14'!$M$46="","",'14'!$M$46)</f>
        <v/>
      </c>
      <c r="N21" s="170"/>
    </row>
    <row r="22" spans="1:14" ht="19.5" thickBot="1">
      <c r="A22" s="82" t="str">
        <f t="shared" si="0"/>
        <v>-</v>
      </c>
      <c r="B22" s="25" t="str">
        <f>IF(D22="","",15)</f>
        <v/>
      </c>
      <c r="C22" s="23" t="str">
        <f>IF('15'!$C$5="","",'15'!$C$5)</f>
        <v/>
      </c>
      <c r="D22" s="23" t="str">
        <f>IF('15'!$K$4="","",'15'!$K$4)</f>
        <v/>
      </c>
      <c r="E22" s="83" t="str">
        <f>IF('15'!$K$5="","",'15'!$K$5)</f>
        <v/>
      </c>
      <c r="F22" s="23" t="str">
        <f>IF('15'!$K$6="","",'15'!$K$6)</f>
        <v/>
      </c>
      <c r="G22" s="23" t="str">
        <f>IF('15'!$C$6="","",'15'!$C$6)</f>
        <v/>
      </c>
      <c r="H22" s="24" t="str">
        <f>IF('15'!$M$42=0,"",'15'!$M$42)</f>
        <v/>
      </c>
      <c r="I22" s="24" t="str">
        <f>IF('15'!$M$43=0,"",'15'!$M$43)</f>
        <v/>
      </c>
      <c r="J22" s="32" t="str">
        <f>IF(D22="","",IF($K22="X",('15'!$M$44*-1),'15'!$M$44))</f>
        <v/>
      </c>
      <c r="K22" s="84" t="str">
        <f t="shared" si="1"/>
        <v/>
      </c>
      <c r="L22" s="84" t="str">
        <f>IF(D22="","",'15'!$K$46)</f>
        <v/>
      </c>
      <c r="M22" s="174" t="str">
        <f>IF('15'!$M$46="","",'15'!$M$46)</f>
        <v/>
      </c>
      <c r="N22" s="171"/>
    </row>
    <row r="23" spans="1:14" ht="12" customHeight="1" thickBot="1"/>
    <row r="24" spans="1:14">
      <c r="A24" s="261" t="s">
        <v>53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3"/>
    </row>
    <row r="25" spans="1:14" ht="38.25" customHeight="1" thickBot="1">
      <c r="A25" s="257"/>
      <c r="B25" s="258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9"/>
    </row>
    <row r="26" spans="1:14">
      <c r="A26" s="26" t="s">
        <v>101</v>
      </c>
      <c r="M26" s="260"/>
      <c r="N26" s="260"/>
    </row>
  </sheetData>
  <mergeCells count="22">
    <mergeCell ref="A25:N25"/>
    <mergeCell ref="M26:N26"/>
    <mergeCell ref="A24:N24"/>
    <mergeCell ref="N6:N7"/>
    <mergeCell ref="A6:A7"/>
    <mergeCell ref="G6:G7"/>
    <mergeCell ref="E6:E7"/>
    <mergeCell ref="D6:D7"/>
    <mergeCell ref="F6:F7"/>
    <mergeCell ref="C6:C7"/>
    <mergeCell ref="A1:N1"/>
    <mergeCell ref="A2:B2"/>
    <mergeCell ref="A3:B3"/>
    <mergeCell ref="A4:B4"/>
    <mergeCell ref="L3:M4"/>
    <mergeCell ref="N3:N4"/>
    <mergeCell ref="F4:G4"/>
    <mergeCell ref="C2:E2"/>
    <mergeCell ref="I2:K2"/>
    <mergeCell ref="M2:N2"/>
    <mergeCell ref="F3:G3"/>
    <mergeCell ref="I3:K4"/>
  </mergeCells>
  <phoneticPr fontId="0" type="noConversion"/>
  <printOptions horizontalCentered="1"/>
  <pageMargins left="0.59055118110236227" right="0.59055118110236227" top="0.59055118110236227" bottom="0.59055118110236227" header="0.47244094488188981" footer="0.51"/>
  <pageSetup paperSize="9" scale="88" orientation="landscape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62"/>
  <sheetViews>
    <sheetView zoomScale="150" zoomScaleNormal="150" zoomScalePageLayoutView="150" workbookViewId="0">
      <selection activeCell="A19" sqref="A19"/>
    </sheetView>
  </sheetViews>
  <sheetFormatPr baseColWidth="10" defaultRowHeight="12.75"/>
  <cols>
    <col min="1" max="1" width="33.140625" customWidth="1"/>
  </cols>
  <sheetData>
    <row r="1" spans="1:1">
      <c r="A1" t="s">
        <v>311</v>
      </c>
    </row>
    <row r="2" spans="1:1">
      <c r="A2" s="160" t="s">
        <v>277</v>
      </c>
    </row>
    <row r="3" spans="1:1">
      <c r="A3" s="160" t="s">
        <v>278</v>
      </c>
    </row>
    <row r="4" spans="1:1">
      <c r="A4" s="160" t="s">
        <v>367</v>
      </c>
    </row>
    <row r="5" spans="1:1">
      <c r="A5" s="160" t="s">
        <v>279</v>
      </c>
    </row>
    <row r="6" spans="1:1">
      <c r="A6" s="160" t="s">
        <v>280</v>
      </c>
    </row>
    <row r="7" spans="1:1">
      <c r="A7" s="160" t="s">
        <v>281</v>
      </c>
    </row>
    <row r="8" spans="1:1">
      <c r="A8" s="160" t="s">
        <v>282</v>
      </c>
    </row>
    <row r="9" spans="1:1">
      <c r="A9" s="160" t="s">
        <v>283</v>
      </c>
    </row>
    <row r="10" spans="1:1">
      <c r="A10" s="160" t="s">
        <v>284</v>
      </c>
    </row>
    <row r="11" spans="1:1">
      <c r="A11" s="160" t="s">
        <v>285</v>
      </c>
    </row>
    <row r="12" spans="1:1">
      <c r="A12" s="160" t="s">
        <v>286</v>
      </c>
    </row>
    <row r="13" spans="1:1">
      <c r="A13" s="160" t="s">
        <v>307</v>
      </c>
    </row>
    <row r="14" spans="1:1">
      <c r="A14" s="160" t="s">
        <v>287</v>
      </c>
    </row>
    <row r="15" spans="1:1">
      <c r="A15" s="160" t="s">
        <v>288</v>
      </c>
    </row>
    <row r="16" spans="1:1">
      <c r="A16" s="160" t="s">
        <v>289</v>
      </c>
    </row>
    <row r="17" spans="1:1">
      <c r="A17" s="160" t="s">
        <v>290</v>
      </c>
    </row>
    <row r="18" spans="1:1">
      <c r="A18" s="160" t="s">
        <v>392</v>
      </c>
    </row>
    <row r="19" spans="1:1">
      <c r="A19" s="160" t="s">
        <v>291</v>
      </c>
    </row>
    <row r="20" spans="1:1">
      <c r="A20" s="160" t="s">
        <v>292</v>
      </c>
    </row>
    <row r="21" spans="1:1">
      <c r="A21" s="160" t="s">
        <v>293</v>
      </c>
    </row>
    <row r="22" spans="1:1">
      <c r="A22" s="160" t="s">
        <v>294</v>
      </c>
    </row>
    <row r="23" spans="1:1">
      <c r="A23" s="160" t="s">
        <v>295</v>
      </c>
    </row>
    <row r="24" spans="1:1">
      <c r="A24" s="160" t="s">
        <v>296</v>
      </c>
    </row>
    <row r="25" spans="1:1">
      <c r="A25" s="160" t="s">
        <v>297</v>
      </c>
    </row>
    <row r="26" spans="1:1">
      <c r="A26" s="160" t="s">
        <v>298</v>
      </c>
    </row>
    <row r="27" spans="1:1">
      <c r="A27" s="160" t="s">
        <v>299</v>
      </c>
    </row>
    <row r="28" spans="1:1">
      <c r="A28" s="160" t="s">
        <v>300</v>
      </c>
    </row>
    <row r="29" spans="1:1">
      <c r="A29" s="160" t="s">
        <v>301</v>
      </c>
    </row>
    <row r="30" spans="1:1">
      <c r="A30" s="160" t="s">
        <v>302</v>
      </c>
    </row>
    <row r="31" spans="1:1">
      <c r="A31" s="160" t="s">
        <v>303</v>
      </c>
    </row>
    <row r="32" spans="1:1">
      <c r="A32" s="160" t="s">
        <v>304</v>
      </c>
    </row>
    <row r="33" spans="1:1">
      <c r="A33" s="160" t="s">
        <v>174</v>
      </c>
    </row>
    <row r="34" spans="1:1">
      <c r="A34" t="s">
        <v>175</v>
      </c>
    </row>
    <row r="35" spans="1:1">
      <c r="A35" t="s">
        <v>171</v>
      </c>
    </row>
    <row r="36" spans="1:1">
      <c r="A36" t="s">
        <v>338</v>
      </c>
    </row>
    <row r="37" spans="1:1">
      <c r="A37" t="s">
        <v>170</v>
      </c>
    </row>
    <row r="38" spans="1:1">
      <c r="A38" t="s">
        <v>168</v>
      </c>
    </row>
    <row r="39" spans="1:1">
      <c r="A39" t="s">
        <v>176</v>
      </c>
    </row>
    <row r="40" spans="1:1">
      <c r="A40" t="s">
        <v>368</v>
      </c>
    </row>
    <row r="41" spans="1:1">
      <c r="A41" t="s">
        <v>172</v>
      </c>
    </row>
    <row r="42" spans="1:1">
      <c r="A42" t="s">
        <v>173</v>
      </c>
    </row>
    <row r="43" spans="1:1">
      <c r="A43" t="s">
        <v>169</v>
      </c>
    </row>
    <row r="44" spans="1:1">
      <c r="A44" t="s">
        <v>390</v>
      </c>
    </row>
    <row r="45" spans="1:1">
      <c r="A45" t="s">
        <v>167</v>
      </c>
    </row>
    <row r="46" spans="1:1">
      <c r="A46" s="160" t="s">
        <v>261</v>
      </c>
    </row>
    <row r="47" spans="1:1">
      <c r="A47" s="160" t="s">
        <v>262</v>
      </c>
    </row>
    <row r="48" spans="1:1">
      <c r="A48" s="160" t="s">
        <v>305</v>
      </c>
    </row>
    <row r="49" spans="1:1">
      <c r="A49" s="160" t="s">
        <v>263</v>
      </c>
    </row>
    <row r="50" spans="1:1">
      <c r="A50" s="160" t="s">
        <v>381</v>
      </c>
    </row>
    <row r="51" spans="1:1">
      <c r="A51" s="160" t="s">
        <v>382</v>
      </c>
    </row>
    <row r="52" spans="1:1">
      <c r="A52" s="160" t="s">
        <v>306</v>
      </c>
    </row>
    <row r="53" spans="1:1">
      <c r="A53" s="160" t="s">
        <v>269</v>
      </c>
    </row>
    <row r="54" spans="1:1">
      <c r="A54" s="160" t="s">
        <v>270</v>
      </c>
    </row>
    <row r="55" spans="1:1">
      <c r="A55" s="160" t="s">
        <v>271</v>
      </c>
    </row>
    <row r="56" spans="1:1">
      <c r="A56" s="160" t="s">
        <v>272</v>
      </c>
    </row>
    <row r="57" spans="1:1">
      <c r="A57" s="160" t="s">
        <v>273</v>
      </c>
    </row>
    <row r="58" spans="1:1">
      <c r="A58" s="160" t="s">
        <v>369</v>
      </c>
    </row>
    <row r="59" spans="1:1">
      <c r="A59" s="160" t="s">
        <v>274</v>
      </c>
    </row>
    <row r="60" spans="1:1">
      <c r="A60" s="160" t="s">
        <v>275</v>
      </c>
    </row>
    <row r="61" spans="1:1">
      <c r="A61" s="160" t="s">
        <v>276</v>
      </c>
    </row>
    <row r="62" spans="1:1">
      <c r="A62" t="s">
        <v>230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54"/>
  <sheetViews>
    <sheetView topLeftCell="A8" zoomScale="150" zoomScaleNormal="150" zoomScalePageLayoutView="150" workbookViewId="0">
      <selection activeCell="B39" sqref="A39:XFD39"/>
    </sheetView>
  </sheetViews>
  <sheetFormatPr baseColWidth="10" defaultRowHeight="12.75"/>
  <cols>
    <col min="1" max="1" width="17.85546875" customWidth="1"/>
  </cols>
  <sheetData>
    <row r="1" spans="1:3">
      <c r="A1" t="s">
        <v>267</v>
      </c>
      <c r="B1" t="s">
        <v>94</v>
      </c>
      <c r="C1" t="s">
        <v>20</v>
      </c>
    </row>
    <row r="2" spans="1:3">
      <c r="A2" t="s">
        <v>236</v>
      </c>
      <c r="B2" t="s">
        <v>92</v>
      </c>
      <c r="C2" t="s">
        <v>19</v>
      </c>
    </row>
    <row r="3" spans="1:3">
      <c r="A3" t="s">
        <v>109</v>
      </c>
      <c r="B3" t="s">
        <v>95</v>
      </c>
      <c r="C3" t="s">
        <v>21</v>
      </c>
    </row>
    <row r="4" spans="1:3">
      <c r="A4" t="s">
        <v>237</v>
      </c>
    </row>
    <row r="5" spans="1:3">
      <c r="A5" t="s">
        <v>238</v>
      </c>
    </row>
    <row r="6" spans="1:3">
      <c r="A6" s="160" t="s">
        <v>355</v>
      </c>
    </row>
    <row r="7" spans="1:3">
      <c r="A7" t="s">
        <v>333</v>
      </c>
    </row>
    <row r="8" spans="1:3">
      <c r="A8" t="s">
        <v>239</v>
      </c>
    </row>
    <row r="9" spans="1:3">
      <c r="A9" t="s">
        <v>240</v>
      </c>
    </row>
    <row r="10" spans="1:3">
      <c r="A10" t="s">
        <v>241</v>
      </c>
    </row>
    <row r="11" spans="1:3">
      <c r="A11" t="s">
        <v>328</v>
      </c>
    </row>
    <row r="12" spans="1:3">
      <c r="A12" t="s">
        <v>393</v>
      </c>
    </row>
    <row r="13" spans="1:3">
      <c r="A13" t="s">
        <v>242</v>
      </c>
    </row>
    <row r="14" spans="1:3">
      <c r="A14" t="s">
        <v>243</v>
      </c>
    </row>
    <row r="15" spans="1:3">
      <c r="A15" t="s">
        <v>244</v>
      </c>
    </row>
    <row r="16" spans="1:3">
      <c r="A16" t="s">
        <v>245</v>
      </c>
    </row>
    <row r="17" spans="1:1">
      <c r="A17" t="s">
        <v>246</v>
      </c>
    </row>
    <row r="18" spans="1:1">
      <c r="A18" t="s">
        <v>264</v>
      </c>
    </row>
    <row r="19" spans="1:1">
      <c r="A19" t="s">
        <v>247</v>
      </c>
    </row>
    <row r="20" spans="1:1">
      <c r="A20" t="s">
        <v>266</v>
      </c>
    </row>
    <row r="21" spans="1:1">
      <c r="A21" t="s">
        <v>103</v>
      </c>
    </row>
    <row r="22" spans="1:1">
      <c r="A22" t="s">
        <v>375</v>
      </c>
    </row>
    <row r="23" spans="1:1">
      <c r="A23" t="s">
        <v>265</v>
      </c>
    </row>
    <row r="24" spans="1:1">
      <c r="A24" t="s">
        <v>322</v>
      </c>
    </row>
    <row r="25" spans="1:1">
      <c r="A25" t="s">
        <v>104</v>
      </c>
    </row>
    <row r="26" spans="1:1">
      <c r="A26" t="s">
        <v>323</v>
      </c>
    </row>
    <row r="27" spans="1:1">
      <c r="A27" t="s">
        <v>248</v>
      </c>
    </row>
    <row r="28" spans="1:1">
      <c r="A28" t="s">
        <v>268</v>
      </c>
    </row>
    <row r="29" spans="1:1">
      <c r="A29" t="s">
        <v>249</v>
      </c>
    </row>
    <row r="30" spans="1:1">
      <c r="A30" t="s">
        <v>337</v>
      </c>
    </row>
    <row r="31" spans="1:1">
      <c r="A31" t="s">
        <v>250</v>
      </c>
    </row>
    <row r="32" spans="1:1">
      <c r="A32" t="s">
        <v>251</v>
      </c>
    </row>
    <row r="33" spans="1:1">
      <c r="A33" t="s">
        <v>252</v>
      </c>
    </row>
    <row r="34" spans="1:1">
      <c r="A34" t="s">
        <v>354</v>
      </c>
    </row>
    <row r="35" spans="1:1">
      <c r="A35" t="s">
        <v>253</v>
      </c>
    </row>
    <row r="36" spans="1:1">
      <c r="A36" t="s">
        <v>358</v>
      </c>
    </row>
    <row r="37" spans="1:1">
      <c r="A37" t="s">
        <v>254</v>
      </c>
    </row>
    <row r="38" spans="1:1">
      <c r="A38" t="s">
        <v>255</v>
      </c>
    </row>
    <row r="39" spans="1:1">
      <c r="A39" t="s">
        <v>394</v>
      </c>
    </row>
    <row r="40" spans="1:1">
      <c r="A40" t="s">
        <v>324</v>
      </c>
    </row>
    <row r="41" spans="1:1">
      <c r="A41" t="s">
        <v>256</v>
      </c>
    </row>
    <row r="42" spans="1:1">
      <c r="A42" t="s">
        <v>257</v>
      </c>
    </row>
    <row r="43" spans="1:1">
      <c r="A43" t="s">
        <v>330</v>
      </c>
    </row>
    <row r="44" spans="1:1">
      <c r="A44" t="s">
        <v>331</v>
      </c>
    </row>
    <row r="45" spans="1:1">
      <c r="A45" t="s">
        <v>334</v>
      </c>
    </row>
    <row r="46" spans="1:1">
      <c r="A46" t="s">
        <v>332</v>
      </c>
    </row>
    <row r="47" spans="1:1">
      <c r="A47" t="s">
        <v>353</v>
      </c>
    </row>
    <row r="48" spans="1:1">
      <c r="A48" t="s">
        <v>319</v>
      </c>
    </row>
    <row r="49" spans="1:1">
      <c r="A49" t="s">
        <v>320</v>
      </c>
    </row>
    <row r="50" spans="1:1">
      <c r="A50" t="s">
        <v>258</v>
      </c>
    </row>
    <row r="51" spans="1:1">
      <c r="A51" t="s">
        <v>259</v>
      </c>
    </row>
    <row r="52" spans="1:1">
      <c r="A52" t="s">
        <v>114</v>
      </c>
    </row>
    <row r="53" spans="1:1">
      <c r="A53" t="s">
        <v>260</v>
      </c>
    </row>
    <row r="54" spans="1:1">
      <c r="A54" t="s">
        <v>325</v>
      </c>
    </row>
  </sheetData>
  <sortState xmlns:xlrd2="http://schemas.microsoft.com/office/spreadsheetml/2017/richdata2" ref="A1:A313">
    <sortCondition ref="A1:A313"/>
  </sortState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13"/>
  <sheetViews>
    <sheetView workbookViewId="0">
      <selection activeCell="A2" sqref="A1:A13"/>
    </sheetView>
  </sheetViews>
  <sheetFormatPr baseColWidth="10" defaultRowHeight="12.75"/>
  <sheetData>
    <row r="1" spans="1:1">
      <c r="A1" s="160" t="s">
        <v>388</v>
      </c>
    </row>
    <row r="2" spans="1:1">
      <c r="A2">
        <v>0</v>
      </c>
    </row>
    <row r="3" spans="1:1">
      <c r="A3">
        <v>5</v>
      </c>
    </row>
    <row r="4" spans="1:1">
      <c r="A4">
        <v>5.5</v>
      </c>
    </row>
    <row r="5" spans="1:1">
      <c r="A5">
        <v>6</v>
      </c>
    </row>
    <row r="6" spans="1:1">
      <c r="A6">
        <v>6.5</v>
      </c>
    </row>
    <row r="7" spans="1:1">
      <c r="A7">
        <v>7</v>
      </c>
    </row>
    <row r="8" spans="1:1">
      <c r="A8">
        <v>7.5</v>
      </c>
    </row>
    <row r="9" spans="1:1">
      <c r="A9">
        <v>8</v>
      </c>
    </row>
    <row r="10" spans="1:1">
      <c r="A10">
        <v>8.5</v>
      </c>
    </row>
    <row r="11" spans="1:1">
      <c r="A11">
        <v>9</v>
      </c>
    </row>
    <row r="12" spans="1:1">
      <c r="A12">
        <v>9.5</v>
      </c>
    </row>
    <row r="13" spans="1:1">
      <c r="A13">
        <v>10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4CCF3-1C8D-45B8-AD44-F07696D5C593}">
  <dimension ref="A1:C10"/>
  <sheetViews>
    <sheetView workbookViewId="0">
      <selection activeCell="C2" sqref="C2"/>
    </sheetView>
  </sheetViews>
  <sheetFormatPr baseColWidth="10" defaultRowHeight="12.75"/>
  <cols>
    <col min="1" max="1" width="12.5703125" style="184" customWidth="1"/>
    <col min="2" max="2" width="14.140625" customWidth="1"/>
  </cols>
  <sheetData>
    <row r="1" spans="1:3">
      <c r="A1" s="193">
        <v>45783</v>
      </c>
      <c r="B1" t="s">
        <v>359</v>
      </c>
      <c r="C1" s="160" t="s">
        <v>391</v>
      </c>
    </row>
    <row r="2" spans="1:3">
      <c r="A2" s="193">
        <v>45560</v>
      </c>
      <c r="B2" t="s">
        <v>359</v>
      </c>
      <c r="C2" s="160" t="s">
        <v>389</v>
      </c>
    </row>
    <row r="3" spans="1:3">
      <c r="A3" s="193">
        <v>45548</v>
      </c>
      <c r="B3" t="s">
        <v>359</v>
      </c>
      <c r="C3" s="160" t="s">
        <v>387</v>
      </c>
    </row>
    <row r="4" spans="1:3">
      <c r="A4" s="193">
        <v>45427</v>
      </c>
      <c r="B4" t="s">
        <v>359</v>
      </c>
      <c r="C4" t="s">
        <v>379</v>
      </c>
    </row>
    <row r="5" spans="1:3">
      <c r="A5" s="193">
        <v>45362</v>
      </c>
      <c r="B5" t="s">
        <v>359</v>
      </c>
      <c r="C5" t="s">
        <v>380</v>
      </c>
    </row>
    <row r="6" spans="1:3">
      <c r="A6" s="193">
        <v>45174</v>
      </c>
      <c r="B6" t="s">
        <v>359</v>
      </c>
      <c r="C6" t="s">
        <v>374</v>
      </c>
    </row>
    <row r="7" spans="1:3">
      <c r="A7" s="193">
        <v>45111</v>
      </c>
      <c r="B7" t="s">
        <v>359</v>
      </c>
      <c r="C7" t="s">
        <v>372</v>
      </c>
    </row>
    <row r="8" spans="1:3">
      <c r="A8" s="193">
        <v>45044</v>
      </c>
      <c r="B8" t="s">
        <v>359</v>
      </c>
      <c r="C8" t="s">
        <v>365</v>
      </c>
    </row>
    <row r="9" spans="1:3">
      <c r="A9" s="193">
        <v>45026</v>
      </c>
      <c r="B9" t="s">
        <v>359</v>
      </c>
      <c r="C9" t="s">
        <v>360</v>
      </c>
    </row>
    <row r="10" spans="1:3">
      <c r="A10" s="193">
        <v>44945</v>
      </c>
      <c r="B10" t="s">
        <v>359</v>
      </c>
      <c r="C10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7"/>
  <sheetViews>
    <sheetView zoomScale="125" zoomScaleNormal="125" zoomScaleSheetLayoutView="100" zoomScalePageLayoutView="20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 t="str">
        <f>IF(Registrering!C3="","",Registrering!C3)</f>
        <v/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signering'!B8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IF(Registrering!C11="","",Registrering!C11)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IF(Registrering!B11="","",Registrering!B11)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IF(Registrering!D11="","",Registrering!D11)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IF(Registrering!F11="","",Registrering!F11)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IF(Registrering!E11="","",Registrering!E11)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IF(Registrering!G11="liten","X","")</f>
        <v/>
      </c>
      <c r="F9" s="89"/>
      <c r="G9" s="89"/>
      <c r="H9" s="90" t="s">
        <v>64</v>
      </c>
      <c r="I9" s="91" t="str">
        <f>IF(Registrering!G11="middels","X","")</f>
        <v/>
      </c>
      <c r="K9" s="90" t="s">
        <v>65</v>
      </c>
      <c r="L9" s="91" t="str">
        <f>IF(Registrering!G11="stor","X","")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IF(Registrering!I11="","",Registrering!I11)</f>
        <v/>
      </c>
      <c r="H13" s="16" t="str">
        <f>IF(G13="","",IF(G13="-","-",IF(G13=0,"I.G.",G13*F13)))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IF(Registrering!J11="","",Registrering!J11)</f>
        <v/>
      </c>
      <c r="H14" s="16" t="str">
        <f t="shared" ref="H14:H20" si="0">IF(G14="","",IF(G14="-","-",IF(G14=0,"I.G.",G14*F14)))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IF(Registrering!K11="","",Registrering!K11)</f>
        <v/>
      </c>
      <c r="H15" s="16" t="str">
        <f t="shared" si="0"/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IF(Registrering!L11="","",Registrering!L11)</f>
        <v/>
      </c>
      <c r="H16" s="16" t="str">
        <f t="shared" si="0"/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IF(Registrering!M11="","",Registrering!M11)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376</v>
      </c>
      <c r="C18" s="275"/>
      <c r="D18" s="275"/>
      <c r="E18" s="275"/>
      <c r="F18" s="5">
        <v>3</v>
      </c>
      <c r="G18" s="88" t="str">
        <f>IF(Registrering!N11="","",Registrering!N11)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IF(Registrering!O11="","",Registrering!O11)</f>
        <v/>
      </c>
      <c r="H19" s="16" t="str">
        <f t="shared" si="0"/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28" t="s">
        <v>377</v>
      </c>
      <c r="C20" s="328"/>
      <c r="D20" s="328"/>
      <c r="E20" s="328"/>
      <c r="F20" s="5">
        <v>4</v>
      </c>
      <c r="G20" s="88" t="str">
        <f>IF(Registrering!P11="","",Registrering!P11)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IF(Registrering!C5="Spor",Registrering!Q11,"")</f>
        <v/>
      </c>
      <c r="H24" s="16" t="str">
        <f>IF(G24="","",IF(G24="-","-",IF(G24=0,"I.G.",G24*F24)))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IF(Registrering!C5="Spor",Registrering!R11,"")</f>
        <v/>
      </c>
      <c r="H25" s="16" t="str">
        <f t="shared" ref="H25:H26" si="1">IF(G25="","",IF(G25="-","-",IF(G25=0,"I.G.",G25*F25)))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IF(Registrering!C5="Spor",Registrering!S11,"")</f>
        <v/>
      </c>
      <c r="H26" s="16" t="str">
        <f t="shared" si="1"/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9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IF(Registrering!C5="Rundering",Registrering!Q11,"")</f>
        <v/>
      </c>
      <c r="H30" s="16" t="str">
        <f>IF(G30="","",IF(G30="-","-",IF(G30=0,"I.G.",G30*F30)))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IF(Registrering!C5="Rundering",Registrering!T11,"")</f>
        <v/>
      </c>
      <c r="H31" s="16" t="str">
        <f>IF(G31="","",IF(G31="-","-",IF(G31=0,"I.G.",G31*F31)))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7"/>
      <c r="C34" s="338" t="s">
        <v>12</v>
      </c>
      <c r="D34" s="337"/>
      <c r="E34" s="332" t="s">
        <v>14</v>
      </c>
      <c r="F34" s="333"/>
      <c r="G34" s="333"/>
      <c r="H34" s="250"/>
      <c r="J34" s="322" t="s">
        <v>22</v>
      </c>
      <c r="K34" s="334"/>
      <c r="L34" s="334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6"/>
      <c r="J35" s="233" t="s">
        <v>23</v>
      </c>
      <c r="K35" s="281"/>
      <c r="L35" s="331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9" t="s">
        <v>62</v>
      </c>
      <c r="K36" s="281"/>
      <c r="L36" s="331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30" t="s">
        <v>313</v>
      </c>
      <c r="K37" s="281"/>
      <c r="L37" s="331"/>
      <c r="M37" s="38">
        <v>520</v>
      </c>
      <c r="N37" s="39" t="s">
        <v>24</v>
      </c>
    </row>
    <row r="38" spans="1:14" ht="13.5" thickBot="1">
      <c r="A38" s="340" t="s">
        <v>36</v>
      </c>
      <c r="B38" s="341"/>
      <c r="C38" s="341"/>
      <c r="D38" s="244"/>
      <c r="E38" s="342">
        <f>SUM(E35:H37)</f>
        <v>0</v>
      </c>
      <c r="F38" s="283"/>
      <c r="G38" s="283"/>
      <c r="H38" s="343"/>
      <c r="J38" s="233" t="s">
        <v>23</v>
      </c>
      <c r="K38" s="281"/>
      <c r="L38" s="331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4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IF(Registrering!C5="Rapport",Registrering!Q11,"")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IF(Registrering!C5="Rapport",Registrering!U11,"")</f>
        <v/>
      </c>
      <c r="H41" s="17" t="str">
        <f>IF(G41="","",IF(G41="-","-",IF(G41=0,"I.G.",G41*F41)))</f>
        <v/>
      </c>
      <c r="J41" s="345"/>
      <c r="K41" s="302"/>
      <c r="L41" s="302"/>
      <c r="M41" s="301" t="s">
        <v>18</v>
      </c>
      <c r="N41" s="335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8" t="s">
        <v>26</v>
      </c>
      <c r="K42" s="349"/>
      <c r="L42" s="349"/>
      <c r="M42" s="353">
        <f>H21</f>
        <v>0</v>
      </c>
      <c r="N42" s="354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348" t="s">
        <v>27</v>
      </c>
      <c r="K43" s="349"/>
      <c r="L43" s="349"/>
      <c r="M43" s="355" t="str">
        <f>IF('Resultatskj for signering'!I3="Rundering",H32,IF('Resultatskj for signering'!I3="Spor",H27,IF('Resultatskj for signering'!I3="Rapport",H42,"")))</f>
        <v/>
      </c>
      <c r="N43" s="356"/>
    </row>
    <row r="44" spans="1:14" ht="20.100000000000001" customHeight="1" thickBot="1">
      <c r="A44" s="191" t="s">
        <v>111</v>
      </c>
      <c r="B44" s="184"/>
      <c r="C44" s="364">
        <f>Registrering!E3</f>
        <v>0</v>
      </c>
      <c r="D44" s="364"/>
      <c r="E44" s="364"/>
      <c r="F44" s="364"/>
      <c r="G44" s="364"/>
      <c r="H44" s="364"/>
      <c r="J44" s="362" t="s">
        <v>25</v>
      </c>
      <c r="K44" s="307"/>
      <c r="L44" s="363"/>
      <c r="M44" s="351">
        <f>SUM(M42:N43)</f>
        <v>0</v>
      </c>
      <c r="N44" s="352"/>
    </row>
    <row r="45" spans="1:14" ht="20.100000000000001" customHeight="1">
      <c r="A45" s="191" t="s">
        <v>59</v>
      </c>
      <c r="B45" s="184"/>
      <c r="C45" s="364">
        <f>Registrering!E4</f>
        <v>0</v>
      </c>
      <c r="D45" s="364"/>
      <c r="E45" s="364"/>
      <c r="F45" s="364"/>
      <c r="G45" s="364"/>
      <c r="H45" s="364"/>
      <c r="J45" s="49" t="s">
        <v>28</v>
      </c>
      <c r="K45" s="360" t="s">
        <v>30</v>
      </c>
      <c r="L45" s="361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359" t="str">
        <f>Registrering!E5&amp;Registrering!E6&amp;Registrering!E7</f>
        <v/>
      </c>
      <c r="D46" s="359"/>
      <c r="E46" s="359"/>
      <c r="F46" s="359"/>
      <c r="G46" s="359"/>
      <c r="H46" s="359"/>
      <c r="J46" s="92" t="str">
        <f>IF(OR(M44&lt;M34,M43&lt;M35,M42&lt;M36,M44=""),"X","")</f>
        <v>X</v>
      </c>
      <c r="K46" s="357" t="str">
        <f>IF(AND(M44&gt;=M34,M43&gt;=M35,M42&gt;=M36,J46=""),"X","")</f>
        <v/>
      </c>
      <c r="L46" s="358"/>
      <c r="M46" s="93" t="str">
        <f>IF(AND(M44&gt;=520,M43&gt;=311.99,M42&gt;194.99,J46=""),"X","")</f>
        <v/>
      </c>
      <c r="N46" s="27" t="str">
        <f>'Resultatskj for signering'!A8</f>
        <v>-</v>
      </c>
    </row>
    <row r="47" spans="1:14">
      <c r="A47" s="186"/>
      <c r="B47" s="186"/>
      <c r="C47" s="346"/>
      <c r="D47" s="347"/>
      <c r="E47" s="347"/>
      <c r="F47" s="347"/>
      <c r="G47" s="347"/>
      <c r="H47" s="347"/>
      <c r="J47" s="350" t="s">
        <v>100</v>
      </c>
      <c r="K47" s="350"/>
      <c r="L47" s="350"/>
      <c r="M47" s="350"/>
      <c r="N47" s="350"/>
    </row>
  </sheetData>
  <mergeCells count="94">
    <mergeCell ref="J38:L38"/>
    <mergeCell ref="J39:L39"/>
    <mergeCell ref="J41:L41"/>
    <mergeCell ref="C47:H47"/>
    <mergeCell ref="J43:L43"/>
    <mergeCell ref="J47:N47"/>
    <mergeCell ref="M44:N44"/>
    <mergeCell ref="M42:N42"/>
    <mergeCell ref="M43:N43"/>
    <mergeCell ref="J42:L42"/>
    <mergeCell ref="K46:L46"/>
    <mergeCell ref="C46:H46"/>
    <mergeCell ref="K45:L45"/>
    <mergeCell ref="J44:L44"/>
    <mergeCell ref="C44:H44"/>
    <mergeCell ref="C45:H45"/>
    <mergeCell ref="A42:E42"/>
    <mergeCell ref="A33:N33"/>
    <mergeCell ref="E34:H34"/>
    <mergeCell ref="J34:L34"/>
    <mergeCell ref="M41:N41"/>
    <mergeCell ref="E35:H35"/>
    <mergeCell ref="J35:L35"/>
    <mergeCell ref="B41:E41"/>
    <mergeCell ref="A34:B34"/>
    <mergeCell ref="C34:D34"/>
    <mergeCell ref="J36:L36"/>
    <mergeCell ref="A38:D38"/>
    <mergeCell ref="A39:E39"/>
    <mergeCell ref="B40:E40"/>
    <mergeCell ref="E38:H38"/>
    <mergeCell ref="E36:H36"/>
    <mergeCell ref="E37:H37"/>
    <mergeCell ref="B20:E20"/>
    <mergeCell ref="I20:N20"/>
    <mergeCell ref="B19:E19"/>
    <mergeCell ref="I19:N19"/>
    <mergeCell ref="I32:N32"/>
    <mergeCell ref="I31:N31"/>
    <mergeCell ref="A29:E29"/>
    <mergeCell ref="I30:N30"/>
    <mergeCell ref="B24:E24"/>
    <mergeCell ref="A32:E32"/>
    <mergeCell ref="B30:E30"/>
    <mergeCell ref="B31:E31"/>
    <mergeCell ref="J37:L37"/>
    <mergeCell ref="B13:E13"/>
    <mergeCell ref="A12:E12"/>
    <mergeCell ref="I13:N13"/>
    <mergeCell ref="I5:J5"/>
    <mergeCell ref="I26:N26"/>
    <mergeCell ref="I23:N23"/>
    <mergeCell ref="I15:N15"/>
    <mergeCell ref="B16:E16"/>
    <mergeCell ref="I16:N16"/>
    <mergeCell ref="B18:E18"/>
    <mergeCell ref="I18:N18"/>
    <mergeCell ref="I25:N25"/>
    <mergeCell ref="I21:N21"/>
    <mergeCell ref="A23:E23"/>
    <mergeCell ref="B25:E25"/>
    <mergeCell ref="B26:E26"/>
    <mergeCell ref="K4:N4"/>
    <mergeCell ref="I6:J6"/>
    <mergeCell ref="I29:N29"/>
    <mergeCell ref="A28:N28"/>
    <mergeCell ref="I27:N27"/>
    <mergeCell ref="K6:N6"/>
    <mergeCell ref="I12:N12"/>
    <mergeCell ref="I24:N24"/>
    <mergeCell ref="B14:E14"/>
    <mergeCell ref="I17:N17"/>
    <mergeCell ref="B17:E17"/>
    <mergeCell ref="A27:E27"/>
    <mergeCell ref="A21:E21"/>
    <mergeCell ref="A22:N22"/>
    <mergeCell ref="C6:H6"/>
    <mergeCell ref="A11:N11"/>
    <mergeCell ref="I14:N14"/>
    <mergeCell ref="B15:E15"/>
    <mergeCell ref="A9:B9"/>
    <mergeCell ref="C1:E1"/>
    <mergeCell ref="A2:B2"/>
    <mergeCell ref="A5:B5"/>
    <mergeCell ref="A6:B6"/>
    <mergeCell ref="A3:N3"/>
    <mergeCell ref="K5:N5"/>
    <mergeCell ref="C5:H5"/>
    <mergeCell ref="F1:N1"/>
    <mergeCell ref="C4:H4"/>
    <mergeCell ref="I2:K2"/>
    <mergeCell ref="C2:F2"/>
    <mergeCell ref="I4:J4"/>
    <mergeCell ref="A4:B4"/>
  </mergeCells>
  <phoneticPr fontId="0" type="noConversion"/>
  <pageMargins left="0.59" right="0.59" top="0.59" bottom="0.59" header="0.39000000000000007" footer="0.39000000000000007"/>
  <pageSetup paperSize="9" scale="94" orientation="portrait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7"/>
  <sheetViews>
    <sheetView topLeftCell="A2"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 t="str">
        <f>IF(Registrering!C3="","",Registrering!C3)</f>
        <v/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signering'!B9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IF(Registrering!C12="","",Registrering!C12)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IF(Registrering!B12="","",Registrering!B12)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IF(Registrering!D12="","",Registrering!D12)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IF(Registrering!F12="","",Registrering!F12)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IF(Registrering!E12="","",Registrering!E12)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IF(Registrering!G12="liten","X","")</f>
        <v/>
      </c>
      <c r="F9" s="89"/>
      <c r="G9" s="89"/>
      <c r="H9" s="90" t="s">
        <v>64</v>
      </c>
      <c r="I9" s="91" t="str">
        <f>IF(Registrering!G12="middels","X","")</f>
        <v/>
      </c>
      <c r="K9" s="90" t="s">
        <v>65</v>
      </c>
      <c r="L9" s="91" t="str">
        <f>IF(Registrering!G12="stor","X","")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IF(Registrering!I12="","",Registrering!I12)</f>
        <v/>
      </c>
      <c r="H13" s="16" t="str">
        <f>IF(G13="","",IF(G13="-","-",IF(G13=0,"I.G.",G13*F13)))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IF(Registrering!J12="","",Registrering!J12)</f>
        <v/>
      </c>
      <c r="H14" s="16" t="str">
        <f t="shared" ref="H14:H20" si="0">IF(G14="","",IF(G14="-","-",IF(G14=0,"I.G.",G14*F14)))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IF(Registrering!K12="","",Registrering!K12)</f>
        <v/>
      </c>
      <c r="H15" s="16" t="str">
        <f t="shared" si="0"/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IF(Registrering!L12="","",Registrering!L12)</f>
        <v/>
      </c>
      <c r="H16" s="16" t="str">
        <f t="shared" si="0"/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IF(Registrering!M12="","",Registrering!M12)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376</v>
      </c>
      <c r="C18" s="275"/>
      <c r="D18" s="275"/>
      <c r="E18" s="275"/>
      <c r="F18" s="5">
        <v>3</v>
      </c>
      <c r="G18" s="88" t="str">
        <f>IF(Registrering!N12="","",Registrering!N12)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IF(Registrering!O12="","",Registrering!O12)</f>
        <v/>
      </c>
      <c r="H19" s="16" t="str">
        <f t="shared" si="0"/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28" t="s">
        <v>377</v>
      </c>
      <c r="C20" s="328"/>
      <c r="D20" s="328"/>
      <c r="E20" s="328"/>
      <c r="F20" s="5">
        <v>4</v>
      </c>
      <c r="G20" s="88" t="str">
        <f>IF(Registrering!P12="","",Registrering!P12)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IF(Registrering!C5="Spor",Registrering!Q12,"")</f>
        <v/>
      </c>
      <c r="H24" s="16" t="str">
        <f>IF(G24="","",IF(G24="-","-",IF(G24=0,"I.G.",G24*F24)))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IF(Registrering!C5="Spor",Registrering!R12,"")</f>
        <v/>
      </c>
      <c r="H25" s="16" t="str">
        <f t="shared" ref="H25:H26" si="1">IF(G25="","",IF(G25="-","-",IF(G25=0,"I.G.",G25*F25)))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IF(Registrering!C5="Spor",Registrering!S12,"")</f>
        <v/>
      </c>
      <c r="H26" s="16" t="str">
        <f t="shared" si="1"/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9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IF(Registrering!C5="Rundering",Registrering!Q12,"")</f>
        <v/>
      </c>
      <c r="H30" s="16" t="str">
        <f>IF(G30="","",IF(G30="-","-",IF(G30=0,"I.G.",G30*F30)))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IF(Registrering!C5="Rundering",Registrering!T12,"")</f>
        <v/>
      </c>
      <c r="H31" s="16" t="str">
        <f>IF(G31="","",IF(G31="-","-",IF(G31=0,"I.G.",G31*F31)))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7"/>
      <c r="C34" s="338" t="s">
        <v>12</v>
      </c>
      <c r="D34" s="337"/>
      <c r="E34" s="332" t="s">
        <v>14</v>
      </c>
      <c r="F34" s="333"/>
      <c r="G34" s="333"/>
      <c r="H34" s="250"/>
      <c r="J34" s="322" t="s">
        <v>22</v>
      </c>
      <c r="K34" s="334"/>
      <c r="L34" s="334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6"/>
      <c r="J35" s="233" t="s">
        <v>23</v>
      </c>
      <c r="K35" s="281"/>
      <c r="L35" s="331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9" t="s">
        <v>62</v>
      </c>
      <c r="K36" s="281"/>
      <c r="L36" s="331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30" t="s">
        <v>313</v>
      </c>
      <c r="K37" s="281"/>
      <c r="L37" s="331"/>
      <c r="M37" s="38">
        <v>520</v>
      </c>
      <c r="N37" s="39" t="s">
        <v>24</v>
      </c>
    </row>
    <row r="38" spans="1:14" ht="13.5" thickBot="1">
      <c r="A38" s="340" t="s">
        <v>36</v>
      </c>
      <c r="B38" s="341"/>
      <c r="C38" s="341"/>
      <c r="D38" s="244"/>
      <c r="E38" s="342">
        <f>SUM(E35:H37)</f>
        <v>0</v>
      </c>
      <c r="F38" s="283"/>
      <c r="G38" s="283"/>
      <c r="H38" s="343"/>
      <c r="J38" s="233" t="s">
        <v>23</v>
      </c>
      <c r="K38" s="281"/>
      <c r="L38" s="331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4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IF(Registrering!C5="Rapport",Registrering!Q12,"")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IF(Registrering!C5="Rapport",Registrering!U12,"")</f>
        <v/>
      </c>
      <c r="H41" s="17" t="str">
        <f>IF(G41="","",IF(G41="-","-",IF(G41=0,"I.G.",G41*F41)))</f>
        <v/>
      </c>
      <c r="J41" s="345"/>
      <c r="K41" s="302"/>
      <c r="L41" s="302"/>
      <c r="M41" s="301" t="s">
        <v>18</v>
      </c>
      <c r="N41" s="335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8" t="s">
        <v>26</v>
      </c>
      <c r="K42" s="349"/>
      <c r="L42" s="349"/>
      <c r="M42" s="353">
        <f>H21</f>
        <v>0</v>
      </c>
      <c r="N42" s="354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348" t="s">
        <v>27</v>
      </c>
      <c r="K43" s="349"/>
      <c r="L43" s="349"/>
      <c r="M43" s="355" t="str">
        <f>IF('Resultatskj for signering'!I3="Rundering",H32,IF('Resultatskj for signering'!I3="Spor",H27,IF('Resultatskj for signering'!I3="Rapport",H42,"")))</f>
        <v/>
      </c>
      <c r="N43" s="356"/>
    </row>
    <row r="44" spans="1:14" ht="20.100000000000001" customHeight="1" thickBot="1">
      <c r="A44" s="191" t="s">
        <v>111</v>
      </c>
      <c r="B44" s="184"/>
      <c r="C44" s="364">
        <f>Registrering!E3</f>
        <v>0</v>
      </c>
      <c r="D44" s="364"/>
      <c r="E44" s="364"/>
      <c r="F44" s="364"/>
      <c r="G44" s="364"/>
      <c r="H44" s="364"/>
      <c r="J44" s="362" t="s">
        <v>25</v>
      </c>
      <c r="K44" s="307"/>
      <c r="L44" s="363"/>
      <c r="M44" s="351">
        <f>SUM(M42:N43)</f>
        <v>0</v>
      </c>
      <c r="N44" s="352"/>
    </row>
    <row r="45" spans="1:14" ht="20.100000000000001" customHeight="1">
      <c r="A45" s="191" t="s">
        <v>59</v>
      </c>
      <c r="B45" s="184"/>
      <c r="C45" s="364">
        <f>Registrering!E4</f>
        <v>0</v>
      </c>
      <c r="D45" s="364"/>
      <c r="E45" s="364"/>
      <c r="F45" s="364"/>
      <c r="G45" s="364"/>
      <c r="H45" s="364"/>
      <c r="J45" s="49" t="s">
        <v>28</v>
      </c>
      <c r="K45" s="360" t="s">
        <v>30</v>
      </c>
      <c r="L45" s="361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359" t="str">
        <f>Registrering!E5&amp;Registrering!E6&amp;Registrering!E7</f>
        <v/>
      </c>
      <c r="D46" s="359"/>
      <c r="E46" s="359"/>
      <c r="F46" s="359"/>
      <c r="G46" s="359"/>
      <c r="H46" s="359"/>
      <c r="J46" s="92" t="str">
        <f>IF(OR(M44&lt;M34,M43&lt;M35,M42&lt;M36,M44=""),"X","")</f>
        <v>X</v>
      </c>
      <c r="K46" s="357" t="str">
        <f>IF(AND(M44&gt;=M34,M43&gt;=M35,M42&gt;=M36,J46=""),"X","")</f>
        <v/>
      </c>
      <c r="L46" s="358"/>
      <c r="M46" s="93" t="str">
        <f>IF(AND(M44&gt;=520,M43&gt;=311.99,M42&gt;194.99,J46=""),"X","")</f>
        <v/>
      </c>
      <c r="N46" s="27" t="str">
        <f>'Resultatskj for signering'!A9</f>
        <v>-</v>
      </c>
    </row>
    <row r="47" spans="1:14">
      <c r="A47" s="186"/>
      <c r="B47" s="186"/>
      <c r="C47" s="346"/>
      <c r="D47" s="347"/>
      <c r="E47" s="347"/>
      <c r="F47" s="347"/>
      <c r="G47" s="347"/>
      <c r="H47" s="347"/>
      <c r="J47" s="350" t="s">
        <v>100</v>
      </c>
      <c r="K47" s="350"/>
      <c r="L47" s="350"/>
      <c r="M47" s="350"/>
      <c r="N47" s="350"/>
    </row>
  </sheetData>
  <mergeCells count="94">
    <mergeCell ref="B16:E16"/>
    <mergeCell ref="A6:B6"/>
    <mergeCell ref="C6:H6"/>
    <mergeCell ref="J35:L35"/>
    <mergeCell ref="B20:E20"/>
    <mergeCell ref="I24:N24"/>
    <mergeCell ref="I25:N25"/>
    <mergeCell ref="B26:E26"/>
    <mergeCell ref="B25:E25"/>
    <mergeCell ref="A27:E27"/>
    <mergeCell ref="A28:N28"/>
    <mergeCell ref="I27:N27"/>
    <mergeCell ref="A29:E29"/>
    <mergeCell ref="I29:N29"/>
    <mergeCell ref="A34:B34"/>
    <mergeCell ref="C34:D34"/>
    <mergeCell ref="A12:E12"/>
    <mergeCell ref="I12:N12"/>
    <mergeCell ref="B13:E13"/>
    <mergeCell ref="B14:E14"/>
    <mergeCell ref="B15:E15"/>
    <mergeCell ref="I26:N26"/>
    <mergeCell ref="A21:E21"/>
    <mergeCell ref="A22:N22"/>
    <mergeCell ref="A23:E23"/>
    <mergeCell ref="I23:N23"/>
    <mergeCell ref="B24:E24"/>
    <mergeCell ref="B30:E30"/>
    <mergeCell ref="A32:E32"/>
    <mergeCell ref="I32:N32"/>
    <mergeCell ref="J34:L34"/>
    <mergeCell ref="J36:L36"/>
    <mergeCell ref="E35:H35"/>
    <mergeCell ref="E36:H36"/>
    <mergeCell ref="A33:N33"/>
    <mergeCell ref="B31:E31"/>
    <mergeCell ref="I31:N31"/>
    <mergeCell ref="I30:N30"/>
    <mergeCell ref="E34:H34"/>
    <mergeCell ref="J37:L37"/>
    <mergeCell ref="B41:E41"/>
    <mergeCell ref="E37:H37"/>
    <mergeCell ref="A38:D38"/>
    <mergeCell ref="A39:E39"/>
    <mergeCell ref="B40:E40"/>
    <mergeCell ref="E38:H38"/>
    <mergeCell ref="K6:N6"/>
    <mergeCell ref="I21:N21"/>
    <mergeCell ref="I20:N20"/>
    <mergeCell ref="B18:E18"/>
    <mergeCell ref="B19:E19"/>
    <mergeCell ref="I18:N18"/>
    <mergeCell ref="I19:N19"/>
    <mergeCell ref="A9:B9"/>
    <mergeCell ref="B17:E17"/>
    <mergeCell ref="I17:N17"/>
    <mergeCell ref="I6:J6"/>
    <mergeCell ref="I13:N13"/>
    <mergeCell ref="I14:N14"/>
    <mergeCell ref="I15:N15"/>
    <mergeCell ref="I16:N16"/>
    <mergeCell ref="A11:N11"/>
    <mergeCell ref="F1:N1"/>
    <mergeCell ref="A2:B2"/>
    <mergeCell ref="C2:F2"/>
    <mergeCell ref="I2:K2"/>
    <mergeCell ref="C1:E1"/>
    <mergeCell ref="A3:N3"/>
    <mergeCell ref="A4:B4"/>
    <mergeCell ref="C4:H4"/>
    <mergeCell ref="I4:J4"/>
    <mergeCell ref="K5:N5"/>
    <mergeCell ref="K4:N4"/>
    <mergeCell ref="I5:J5"/>
    <mergeCell ref="A5:B5"/>
    <mergeCell ref="C5:H5"/>
    <mergeCell ref="K46:L46"/>
    <mergeCell ref="K45:L45"/>
    <mergeCell ref="J47:N47"/>
    <mergeCell ref="C45:H45"/>
    <mergeCell ref="C46:H46"/>
    <mergeCell ref="C47:H47"/>
    <mergeCell ref="A42:E42"/>
    <mergeCell ref="C44:H44"/>
    <mergeCell ref="M44:N44"/>
    <mergeCell ref="J44:L44"/>
    <mergeCell ref="J38:L38"/>
    <mergeCell ref="J43:L43"/>
    <mergeCell ref="J42:L42"/>
    <mergeCell ref="M43:N43"/>
    <mergeCell ref="J41:L41"/>
    <mergeCell ref="M41:N41"/>
    <mergeCell ref="M42:N42"/>
    <mergeCell ref="J39:L39"/>
  </mergeCells>
  <phoneticPr fontId="0" type="noConversion"/>
  <pageMargins left="0.7" right="0.7" top="0.75" bottom="0.75" header="0.3" footer="0.3"/>
  <pageSetup paperSize="9" scale="98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7"/>
  <sheetViews>
    <sheetView topLeftCell="A2"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 t="str">
        <f>IF(Registrering!C3="","",Registrering!C3)</f>
        <v/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signering'!B10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IF(Registrering!C13="","",Registrering!C13)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IF(Registrering!B13="","",Registrering!B13)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IF(Registrering!D13="","",Registrering!D13)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IF(Registrering!F13="","",Registrering!F13)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IF(Registrering!E13="","",Registrering!E13)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IF(Registrering!G13="liten","X","")</f>
        <v/>
      </c>
      <c r="F9" s="89"/>
      <c r="G9" s="89"/>
      <c r="H9" s="90" t="s">
        <v>64</v>
      </c>
      <c r="I9" s="91" t="str">
        <f>IF(Registrering!G13="middels","X","")</f>
        <v/>
      </c>
      <c r="K9" s="90" t="s">
        <v>65</v>
      </c>
      <c r="L9" s="91" t="str">
        <f>IF(Registrering!G13="stor","X","")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IF(Registrering!I13="","",Registrering!I13)</f>
        <v/>
      </c>
      <c r="H13" s="16" t="str">
        <f>IF(G13="","",IF(G13="-","-",IF(G13=0,"I.G.",G13*F13)))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IF(Registrering!J13="","",Registrering!J13)</f>
        <v/>
      </c>
      <c r="H14" s="16" t="str">
        <f t="shared" ref="H14:H20" si="0">IF(G14="","",IF(G14="-","-",IF(G14=0,"I.G.",G14*F14)))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IF(Registrering!K13="","",Registrering!K13)</f>
        <v/>
      </c>
      <c r="H15" s="16" t="str">
        <f t="shared" si="0"/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IF(Registrering!L13="","",Registrering!L13)</f>
        <v/>
      </c>
      <c r="H16" s="16" t="str">
        <f t="shared" si="0"/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IF(Registrering!M13="","",Registrering!M13)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376</v>
      </c>
      <c r="C18" s="275"/>
      <c r="D18" s="275"/>
      <c r="E18" s="275"/>
      <c r="F18" s="5">
        <v>3</v>
      </c>
      <c r="G18" s="88" t="str">
        <f>IF(Registrering!N13="","",Registrering!N13)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IF(Registrering!O13="","",Registrering!O13)</f>
        <v/>
      </c>
      <c r="H19" s="16" t="str">
        <f t="shared" si="0"/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28" t="s">
        <v>377</v>
      </c>
      <c r="C20" s="328"/>
      <c r="D20" s="328"/>
      <c r="E20" s="328"/>
      <c r="F20" s="5">
        <v>4</v>
      </c>
      <c r="G20" s="88" t="str">
        <f>IF(Registrering!P13="","",Registrering!P13)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IF(Registrering!C5="Spor",Registrering!Q13,"")</f>
        <v/>
      </c>
      <c r="H24" s="16" t="str">
        <f>IF(G24="","",IF(G24="-","-",IF(G24=0,"I.G.",G24*F24)))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IF(Registrering!C5="Spor",Registrering!R13,"")</f>
        <v/>
      </c>
      <c r="H25" s="16" t="str">
        <f t="shared" ref="H25:H26" si="1">IF(G25="","",IF(G25="-","-",IF(G25=0,"I.G.",G25*F25)))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IF(Registrering!C5="Spor",Registrering!S13,"")</f>
        <v/>
      </c>
      <c r="H26" s="16" t="str">
        <f t="shared" si="1"/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9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IF(Registrering!C5="Rundering",Registrering!Q13,"")</f>
        <v/>
      </c>
      <c r="H30" s="16" t="str">
        <f>IF(G30="","",IF(G30="-","-",IF(G30=0,"I.G.",G30*F30)))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IF(Registrering!C5="Rundering",Registrering!T13,"")</f>
        <v/>
      </c>
      <c r="H31" s="16" t="str">
        <f>IF(G31="","",IF(G31="-","-",IF(G31=0,"I.G.",G31*F31)))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7"/>
      <c r="C34" s="338" t="s">
        <v>12</v>
      </c>
      <c r="D34" s="337"/>
      <c r="E34" s="332" t="s">
        <v>14</v>
      </c>
      <c r="F34" s="333"/>
      <c r="G34" s="333"/>
      <c r="H34" s="250"/>
      <c r="J34" s="322" t="s">
        <v>22</v>
      </c>
      <c r="K34" s="334"/>
      <c r="L34" s="334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6"/>
      <c r="J35" s="233" t="s">
        <v>23</v>
      </c>
      <c r="K35" s="281"/>
      <c r="L35" s="331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9" t="s">
        <v>62</v>
      </c>
      <c r="K36" s="281"/>
      <c r="L36" s="331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30" t="s">
        <v>313</v>
      </c>
      <c r="K37" s="281"/>
      <c r="L37" s="331"/>
      <c r="M37" s="38">
        <v>520</v>
      </c>
      <c r="N37" s="39" t="s">
        <v>24</v>
      </c>
    </row>
    <row r="38" spans="1:14" ht="13.5" thickBot="1">
      <c r="A38" s="340" t="s">
        <v>36</v>
      </c>
      <c r="B38" s="341"/>
      <c r="C38" s="341"/>
      <c r="D38" s="244"/>
      <c r="E38" s="342">
        <f>SUM(E35:H37)</f>
        <v>0</v>
      </c>
      <c r="F38" s="283"/>
      <c r="G38" s="283"/>
      <c r="H38" s="343"/>
      <c r="J38" s="233" t="s">
        <v>23</v>
      </c>
      <c r="K38" s="281"/>
      <c r="L38" s="331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4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IF(Registrering!C5="Rapport",Registrering!Q13,"")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IF(Registrering!C5="Rapport",Registrering!U13,"")</f>
        <v/>
      </c>
      <c r="H41" s="17" t="str">
        <f>IF(G41="","",IF(G41="-","-",IF(G41=0,"I.G.",G41*F41)))</f>
        <v/>
      </c>
      <c r="J41" s="345"/>
      <c r="K41" s="302"/>
      <c r="L41" s="302"/>
      <c r="M41" s="301" t="s">
        <v>18</v>
      </c>
      <c r="N41" s="335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8" t="s">
        <v>26</v>
      </c>
      <c r="K42" s="349"/>
      <c r="L42" s="349"/>
      <c r="M42" s="353">
        <f>H21</f>
        <v>0</v>
      </c>
      <c r="N42" s="354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348" t="s">
        <v>27</v>
      </c>
      <c r="K43" s="349"/>
      <c r="L43" s="349"/>
      <c r="M43" s="355" t="str">
        <f>IF('Resultatskj for signering'!I3="Rundering",H32,IF('Resultatskj for signering'!I3="Spor",H27,IF('Resultatskj for signering'!I3="Rapport",H42,"")))</f>
        <v/>
      </c>
      <c r="N43" s="356"/>
    </row>
    <row r="44" spans="1:14" ht="20.100000000000001" customHeight="1" thickBot="1">
      <c r="A44" s="191" t="s">
        <v>111</v>
      </c>
      <c r="B44" s="184"/>
      <c r="C44" s="364">
        <f>Registrering!E3</f>
        <v>0</v>
      </c>
      <c r="D44" s="364"/>
      <c r="E44" s="364"/>
      <c r="F44" s="364"/>
      <c r="G44" s="364"/>
      <c r="H44" s="364"/>
      <c r="J44" s="362" t="s">
        <v>25</v>
      </c>
      <c r="K44" s="307"/>
      <c r="L44" s="363"/>
      <c r="M44" s="351">
        <f>SUM(M42:N43)</f>
        <v>0</v>
      </c>
      <c r="N44" s="352"/>
    </row>
    <row r="45" spans="1:14" ht="20.100000000000001" customHeight="1">
      <c r="A45" s="191" t="s">
        <v>59</v>
      </c>
      <c r="B45" s="184"/>
      <c r="C45" s="364">
        <f>Registrering!E4</f>
        <v>0</v>
      </c>
      <c r="D45" s="364"/>
      <c r="E45" s="364"/>
      <c r="F45" s="364"/>
      <c r="G45" s="364"/>
      <c r="H45" s="364"/>
      <c r="J45" s="49" t="s">
        <v>28</v>
      </c>
      <c r="K45" s="360" t="s">
        <v>30</v>
      </c>
      <c r="L45" s="361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359" t="str">
        <f>Registrering!E5&amp;Registrering!E6&amp;Registrering!E7</f>
        <v/>
      </c>
      <c r="D46" s="359"/>
      <c r="E46" s="359"/>
      <c r="F46" s="359"/>
      <c r="G46" s="359"/>
      <c r="H46" s="359"/>
      <c r="J46" s="92" t="str">
        <f>IF(OR(M44&lt;M34,M43&lt;M35,M42&lt;M36,M44=""),"X","")</f>
        <v>X</v>
      </c>
      <c r="K46" s="357" t="str">
        <f>IF(AND(M44&gt;=M34,M43&gt;=M35,M42&gt;=M36,J46=""),"X","")</f>
        <v/>
      </c>
      <c r="L46" s="358"/>
      <c r="M46" s="93" t="str">
        <f>IF(AND(M44&gt;=520,M43&gt;=311.99,M42&gt;194.99,J46=""),"X","")</f>
        <v/>
      </c>
      <c r="N46" s="27" t="str">
        <f>'Resultatskj for signering'!A10</f>
        <v>-</v>
      </c>
    </row>
    <row r="47" spans="1:14">
      <c r="A47" s="186"/>
      <c r="B47" s="186"/>
      <c r="C47" s="346"/>
      <c r="D47" s="347"/>
      <c r="E47" s="347"/>
      <c r="F47" s="347"/>
      <c r="G47" s="347"/>
      <c r="H47" s="347"/>
      <c r="J47" s="350" t="s">
        <v>100</v>
      </c>
      <c r="K47" s="350"/>
      <c r="L47" s="350"/>
      <c r="M47" s="350"/>
      <c r="N47" s="350"/>
    </row>
  </sheetData>
  <mergeCells count="94">
    <mergeCell ref="C47:H47"/>
    <mergeCell ref="J47:N47"/>
    <mergeCell ref="J41:L41"/>
    <mergeCell ref="M41:N41"/>
    <mergeCell ref="K45:L45"/>
    <mergeCell ref="J44:L44"/>
    <mergeCell ref="K46:L46"/>
    <mergeCell ref="M44:N44"/>
    <mergeCell ref="M42:N42"/>
    <mergeCell ref="J43:L43"/>
    <mergeCell ref="A42:E42"/>
    <mergeCell ref="M43:N43"/>
    <mergeCell ref="J42:L42"/>
    <mergeCell ref="C44:H44"/>
    <mergeCell ref="C45:H45"/>
    <mergeCell ref="C46:H46"/>
    <mergeCell ref="F1:N1"/>
    <mergeCell ref="I27:N27"/>
    <mergeCell ref="C4:H4"/>
    <mergeCell ref="A2:B2"/>
    <mergeCell ref="C2:F2"/>
    <mergeCell ref="I2:K2"/>
    <mergeCell ref="A3:N3"/>
    <mergeCell ref="C1:E1"/>
    <mergeCell ref="A9:B9"/>
    <mergeCell ref="A11:N11"/>
    <mergeCell ref="A12:E12"/>
    <mergeCell ref="I12:N12"/>
    <mergeCell ref="A21:E21"/>
    <mergeCell ref="A22:N22"/>
    <mergeCell ref="A23:E23"/>
    <mergeCell ref="I23:N23"/>
    <mergeCell ref="B24:E24"/>
    <mergeCell ref="I24:N24"/>
    <mergeCell ref="B18:E18"/>
    <mergeCell ref="B13:E13"/>
    <mergeCell ref="I18:N18"/>
    <mergeCell ref="I19:N19"/>
    <mergeCell ref="I20:N20"/>
    <mergeCell ref="I21:N21"/>
    <mergeCell ref="B19:E19"/>
    <mergeCell ref="B20:E20"/>
    <mergeCell ref="B15:E15"/>
    <mergeCell ref="I15:N15"/>
    <mergeCell ref="B16:E16"/>
    <mergeCell ref="I16:N16"/>
    <mergeCell ref="K4:N4"/>
    <mergeCell ref="I17:N17"/>
    <mergeCell ref="B17:E17"/>
    <mergeCell ref="A4:B4"/>
    <mergeCell ref="I4:J4"/>
    <mergeCell ref="K5:N5"/>
    <mergeCell ref="I13:N13"/>
    <mergeCell ref="A6:B6"/>
    <mergeCell ref="C6:H6"/>
    <mergeCell ref="I6:J6"/>
    <mergeCell ref="K6:N6"/>
    <mergeCell ref="B14:E14"/>
    <mergeCell ref="I14:N14"/>
    <mergeCell ref="A5:B5"/>
    <mergeCell ref="C5:H5"/>
    <mergeCell ref="I5:J5"/>
    <mergeCell ref="B25:E25"/>
    <mergeCell ref="B26:E26"/>
    <mergeCell ref="I26:N26"/>
    <mergeCell ref="I25:N25"/>
    <mergeCell ref="J36:L36"/>
    <mergeCell ref="I31:N31"/>
    <mergeCell ref="B31:E31"/>
    <mergeCell ref="B30:E30"/>
    <mergeCell ref="I30:N30"/>
    <mergeCell ref="A32:E32"/>
    <mergeCell ref="A33:N33"/>
    <mergeCell ref="A34:B34"/>
    <mergeCell ref="I32:N32"/>
    <mergeCell ref="A27:E27"/>
    <mergeCell ref="J37:L37"/>
    <mergeCell ref="A28:N28"/>
    <mergeCell ref="A29:E29"/>
    <mergeCell ref="I29:N29"/>
    <mergeCell ref="E34:H34"/>
    <mergeCell ref="J34:L34"/>
    <mergeCell ref="C34:D34"/>
    <mergeCell ref="E35:H35"/>
    <mergeCell ref="J35:L35"/>
    <mergeCell ref="E36:H36"/>
    <mergeCell ref="E37:H37"/>
    <mergeCell ref="J39:L39"/>
    <mergeCell ref="J38:L38"/>
    <mergeCell ref="E38:H38"/>
    <mergeCell ref="A38:D38"/>
    <mergeCell ref="B41:E41"/>
    <mergeCell ref="A39:E39"/>
    <mergeCell ref="B40:E40"/>
  </mergeCells>
  <phoneticPr fontId="0" type="noConversion"/>
  <pageMargins left="0.59055118110236227" right="0.59055118110236227" top="0.59055118110236227" bottom="0.59055118110236227" header="0.39370078740157483" footer="0.39370078740157483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topLeftCell="A2"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 t="str">
        <f>IF(Registrering!C3="","",Registrering!C3)</f>
        <v/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signering'!B11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IF(Registrering!C14="","",Registrering!C14)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IF(Registrering!B14="","",Registrering!B14)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IF(Registrering!D14="","",Registrering!D14)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IF(Registrering!F14="","",Registrering!F14)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IF(Registrering!E14="","",Registrering!E14)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IF(Registrering!G14="liten","X","")</f>
        <v/>
      </c>
      <c r="F9" s="89"/>
      <c r="G9" s="89"/>
      <c r="H9" s="90" t="s">
        <v>64</v>
      </c>
      <c r="I9" s="91" t="str">
        <f>IF(Registrering!G14="middels","X","")</f>
        <v/>
      </c>
      <c r="K9" s="90" t="s">
        <v>65</v>
      </c>
      <c r="L9" s="91" t="str">
        <f>IF(Registrering!G14="stor","X","")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IF(Registrering!I14="","",Registrering!I14)</f>
        <v/>
      </c>
      <c r="H13" s="16" t="str">
        <f>IF(G13="","",IF(G13="-","-",IF(G13=0,"I.G.",G13*F13)))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IF(Registrering!J14="","",Registrering!J14)</f>
        <v/>
      </c>
      <c r="H14" s="16" t="str">
        <f t="shared" ref="H14:H20" si="0">IF(G14="","",IF(G14="-","-",IF(G14=0,"I.G.",G14*F14)))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IF(Registrering!K14="","",Registrering!K14)</f>
        <v/>
      </c>
      <c r="H15" s="16" t="str">
        <f t="shared" si="0"/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IF(Registrering!L14="","",Registrering!L14)</f>
        <v/>
      </c>
      <c r="H16" s="16" t="str">
        <f t="shared" si="0"/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IF(Registrering!M14="","",Registrering!M14)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376</v>
      </c>
      <c r="C18" s="275"/>
      <c r="D18" s="275"/>
      <c r="E18" s="275"/>
      <c r="F18" s="5">
        <v>3</v>
      </c>
      <c r="G18" s="88" t="str">
        <f>IF(Registrering!N14="","",Registrering!N14)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IF(Registrering!O14="","",Registrering!O14)</f>
        <v/>
      </c>
      <c r="H19" s="16" t="str">
        <f t="shared" si="0"/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28" t="s">
        <v>377</v>
      </c>
      <c r="C20" s="328"/>
      <c r="D20" s="328"/>
      <c r="E20" s="328"/>
      <c r="F20" s="5">
        <v>4</v>
      </c>
      <c r="G20" s="88" t="str">
        <f>IF(Registrering!P14="","",Registrering!P14)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IF(Registrering!C5="Spor",Registrering!Q14,"")</f>
        <v/>
      </c>
      <c r="H24" s="16" t="str">
        <f>IF(G24="","",IF(G24="-","-",IF(G24=0,"I.G.",G24*F24)))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IF(Registrering!C5="Spor",Registrering!R14,"")</f>
        <v/>
      </c>
      <c r="H25" s="16" t="str">
        <f t="shared" ref="H25:H26" si="1">IF(G25="","",IF(G25="-","-",IF(G25=0,"I.G.",G25*F25)))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IF(Registrering!C5="Spor",Registrering!S14,"")</f>
        <v/>
      </c>
      <c r="H26" s="16" t="str">
        <f t="shared" si="1"/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9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IF(Registrering!C5="Rundering",Registrering!Q14,"")</f>
        <v/>
      </c>
      <c r="H30" s="16" t="str">
        <f>IF(G30="","",IF(G30="-","-",IF(G30=0,"I.G.",G30*F30)))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IF(Registrering!C5="Rundering",Registrering!T14,"")</f>
        <v/>
      </c>
      <c r="H31" s="16" t="str">
        <f>IF(G31="","",IF(G31="-","-",IF(G31=0,"I.G.",G31*F31)))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7"/>
      <c r="C34" s="338" t="s">
        <v>12</v>
      </c>
      <c r="D34" s="337"/>
      <c r="E34" s="332" t="s">
        <v>14</v>
      </c>
      <c r="F34" s="333"/>
      <c r="G34" s="333"/>
      <c r="H34" s="250"/>
      <c r="J34" s="322" t="s">
        <v>22</v>
      </c>
      <c r="K34" s="334"/>
      <c r="L34" s="334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6"/>
      <c r="J35" s="233" t="s">
        <v>23</v>
      </c>
      <c r="K35" s="281"/>
      <c r="L35" s="331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9" t="s">
        <v>62</v>
      </c>
      <c r="K36" s="281"/>
      <c r="L36" s="331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30" t="s">
        <v>313</v>
      </c>
      <c r="K37" s="281"/>
      <c r="L37" s="331"/>
      <c r="M37" s="38">
        <v>520</v>
      </c>
      <c r="N37" s="39" t="s">
        <v>24</v>
      </c>
    </row>
    <row r="38" spans="1:14" ht="13.5" thickBot="1">
      <c r="A38" s="340" t="s">
        <v>36</v>
      </c>
      <c r="B38" s="341"/>
      <c r="C38" s="341"/>
      <c r="D38" s="244"/>
      <c r="E38" s="342">
        <f>SUM(E35:H37)</f>
        <v>0</v>
      </c>
      <c r="F38" s="283"/>
      <c r="G38" s="283"/>
      <c r="H38" s="343"/>
      <c r="J38" s="233" t="s">
        <v>23</v>
      </c>
      <c r="K38" s="281"/>
      <c r="L38" s="331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4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IF(Registrering!C5="Rapport",Registrering!Q14,"")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IF(Registrering!C5="Rapport",Registrering!U14,"")</f>
        <v/>
      </c>
      <c r="H41" s="17" t="str">
        <f>IF(G41="","",IF(G41="-","-",IF(G41=0,"I.G.",G41*F41)))</f>
        <v/>
      </c>
      <c r="J41" s="345"/>
      <c r="K41" s="302"/>
      <c r="L41" s="302"/>
      <c r="M41" s="301" t="s">
        <v>18</v>
      </c>
      <c r="N41" s="335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8" t="s">
        <v>26</v>
      </c>
      <c r="K42" s="349"/>
      <c r="L42" s="349"/>
      <c r="M42" s="353">
        <f>H21</f>
        <v>0</v>
      </c>
      <c r="N42" s="354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348" t="s">
        <v>27</v>
      </c>
      <c r="K43" s="349"/>
      <c r="L43" s="349"/>
      <c r="M43" s="355" t="str">
        <f>IF('Resultatskj for signering'!I3="Rundering",H32,IF('Resultatskj for signering'!I3="Spor",H27,IF('Resultatskj for signering'!I3="Rapport",H42,"")))</f>
        <v/>
      </c>
      <c r="N43" s="356"/>
    </row>
    <row r="44" spans="1:14" ht="20.100000000000001" customHeight="1" thickBot="1">
      <c r="A44" s="191" t="s">
        <v>111</v>
      </c>
      <c r="B44" s="184"/>
      <c r="C44" s="364">
        <f>Registrering!E3</f>
        <v>0</v>
      </c>
      <c r="D44" s="364"/>
      <c r="E44" s="364"/>
      <c r="F44" s="364"/>
      <c r="G44" s="364"/>
      <c r="H44" s="364"/>
      <c r="J44" s="362" t="s">
        <v>25</v>
      </c>
      <c r="K44" s="307"/>
      <c r="L44" s="363"/>
      <c r="M44" s="351">
        <f>SUM(M42:N43)</f>
        <v>0</v>
      </c>
      <c r="N44" s="352"/>
    </row>
    <row r="45" spans="1:14" ht="20.100000000000001" customHeight="1">
      <c r="A45" s="191" t="s">
        <v>59</v>
      </c>
      <c r="B45" s="184"/>
      <c r="C45" s="364">
        <f>Registrering!E4</f>
        <v>0</v>
      </c>
      <c r="D45" s="364"/>
      <c r="E45" s="364"/>
      <c r="F45" s="364"/>
      <c r="G45" s="364"/>
      <c r="H45" s="364"/>
      <c r="J45" s="49" t="s">
        <v>28</v>
      </c>
      <c r="K45" s="360" t="s">
        <v>30</v>
      </c>
      <c r="L45" s="361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359" t="str">
        <f>Registrering!E5&amp;Registrering!E6&amp;Registrering!E7</f>
        <v/>
      </c>
      <c r="D46" s="359"/>
      <c r="E46" s="359"/>
      <c r="F46" s="359"/>
      <c r="G46" s="359"/>
      <c r="H46" s="359"/>
      <c r="J46" s="92" t="str">
        <f>IF(OR(M44&lt;M34,M43&lt;M35,M42&lt;M36,M44=""),"X","")</f>
        <v>X</v>
      </c>
      <c r="K46" s="357" t="str">
        <f>IF(AND(M44&gt;=M34,M43&gt;=M35,M42&gt;=M36,J46=""),"X","")</f>
        <v/>
      </c>
      <c r="L46" s="358"/>
      <c r="M46" s="93" t="str">
        <f>IF(AND(M44&gt;=520,M43&gt;=311.99,M42&gt;194.99,J46=""),"X","")</f>
        <v/>
      </c>
      <c r="N46" s="27" t="str">
        <f>'Resultatskj for signering'!A11</f>
        <v>-</v>
      </c>
    </row>
    <row r="47" spans="1:14">
      <c r="A47" s="186"/>
      <c r="B47" s="186"/>
      <c r="C47" s="346"/>
      <c r="D47" s="347"/>
      <c r="E47" s="347"/>
      <c r="F47" s="347"/>
      <c r="G47" s="347"/>
      <c r="H47" s="347"/>
      <c r="J47" s="350" t="s">
        <v>100</v>
      </c>
      <c r="K47" s="350"/>
      <c r="L47" s="350"/>
      <c r="M47" s="350"/>
      <c r="N47" s="350"/>
    </row>
  </sheetData>
  <mergeCells count="94">
    <mergeCell ref="C46:H46"/>
    <mergeCell ref="C47:H47"/>
    <mergeCell ref="K45:L45"/>
    <mergeCell ref="M44:N44"/>
    <mergeCell ref="J44:L44"/>
    <mergeCell ref="C44:H44"/>
    <mergeCell ref="C45:H45"/>
    <mergeCell ref="K46:L46"/>
    <mergeCell ref="J47:N47"/>
    <mergeCell ref="M43:N43"/>
    <mergeCell ref="J43:L43"/>
    <mergeCell ref="A42:E42"/>
    <mergeCell ref="B24:E24"/>
    <mergeCell ref="J41:L41"/>
    <mergeCell ref="M41:N41"/>
    <mergeCell ref="E36:H36"/>
    <mergeCell ref="E37:H37"/>
    <mergeCell ref="E38:H38"/>
    <mergeCell ref="A38:D38"/>
    <mergeCell ref="A39:E39"/>
    <mergeCell ref="B40:E40"/>
    <mergeCell ref="J37:L37"/>
    <mergeCell ref="I32:N32"/>
    <mergeCell ref="I31:N31"/>
    <mergeCell ref="I30:N30"/>
    <mergeCell ref="A2:B2"/>
    <mergeCell ref="C1:E1"/>
    <mergeCell ref="A3:N3"/>
    <mergeCell ref="M42:N42"/>
    <mergeCell ref="J42:L42"/>
    <mergeCell ref="J35:L35"/>
    <mergeCell ref="J36:L36"/>
    <mergeCell ref="J38:L38"/>
    <mergeCell ref="J39:L39"/>
    <mergeCell ref="B17:E17"/>
    <mergeCell ref="B25:E25"/>
    <mergeCell ref="B26:E26"/>
    <mergeCell ref="I26:N26"/>
    <mergeCell ref="B20:E20"/>
    <mergeCell ref="I17:N17"/>
    <mergeCell ref="I13:N13"/>
    <mergeCell ref="F1:N1"/>
    <mergeCell ref="I2:K2"/>
    <mergeCell ref="C2:F2"/>
    <mergeCell ref="I14:N14"/>
    <mergeCell ref="I15:N15"/>
    <mergeCell ref="I4:J4"/>
    <mergeCell ref="K4:N4"/>
    <mergeCell ref="I19:N19"/>
    <mergeCell ref="I20:N20"/>
    <mergeCell ref="A21:E21"/>
    <mergeCell ref="A22:N22"/>
    <mergeCell ref="I27:N27"/>
    <mergeCell ref="A27:E27"/>
    <mergeCell ref="I21:N21"/>
    <mergeCell ref="I24:N24"/>
    <mergeCell ref="A23:E23"/>
    <mergeCell ref="I23:N23"/>
    <mergeCell ref="B19:E19"/>
    <mergeCell ref="I25:N25"/>
    <mergeCell ref="B18:E18"/>
    <mergeCell ref="I18:N18"/>
    <mergeCell ref="B13:E13"/>
    <mergeCell ref="I16:N16"/>
    <mergeCell ref="B16:E16"/>
    <mergeCell ref="B15:E15"/>
    <mergeCell ref="A5:B5"/>
    <mergeCell ref="C5:H5"/>
    <mergeCell ref="I5:J5"/>
    <mergeCell ref="K5:N5"/>
    <mergeCell ref="A4:B4"/>
    <mergeCell ref="C4:H4"/>
    <mergeCell ref="A6:B6"/>
    <mergeCell ref="C6:H6"/>
    <mergeCell ref="I6:J6"/>
    <mergeCell ref="K6:N6"/>
    <mergeCell ref="B14:E14"/>
    <mergeCell ref="A9:B9"/>
    <mergeCell ref="A11:N11"/>
    <mergeCell ref="A12:E12"/>
    <mergeCell ref="I12:N12"/>
    <mergeCell ref="B41:E41"/>
    <mergeCell ref="E35:H35"/>
    <mergeCell ref="B31:E31"/>
    <mergeCell ref="A33:N33"/>
    <mergeCell ref="A34:B34"/>
    <mergeCell ref="C34:D34"/>
    <mergeCell ref="E34:H34"/>
    <mergeCell ref="J34:L34"/>
    <mergeCell ref="B30:E30"/>
    <mergeCell ref="A32:E32"/>
    <mergeCell ref="A28:N28"/>
    <mergeCell ref="A29:E29"/>
    <mergeCell ref="I29:N2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 t="str">
        <f>IF(Registrering!C3="","",Registrering!C3)</f>
        <v/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signering'!B12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IF(Registrering!C15="","",Registrering!C15)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IF(Registrering!B15="","",Registrering!B15)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IF(Registrering!D15="","",Registrering!D15)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IF(Registrering!F15="","",Registrering!F15)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IF(Registrering!E15="","",Registrering!E15)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IF(Registrering!G15="liten","X","")</f>
        <v/>
      </c>
      <c r="F9" s="89"/>
      <c r="G9" s="89"/>
      <c r="H9" s="90" t="s">
        <v>64</v>
      </c>
      <c r="I9" s="91" t="str">
        <f>IF(Registrering!G15="middels","X","")</f>
        <v/>
      </c>
      <c r="K9" s="90" t="s">
        <v>65</v>
      </c>
      <c r="L9" s="91" t="str">
        <f>IF(Registrering!G15="stor","X","")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IF(Registrering!I15="","",Registrering!I15)</f>
        <v/>
      </c>
      <c r="H13" s="16" t="str">
        <f>IF(G13="","",IF(G13="-","-",IF(G13=0,"I.G.",G13*F13)))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IF(Registrering!J15="","",Registrering!J15)</f>
        <v/>
      </c>
      <c r="H14" s="16" t="str">
        <f t="shared" ref="H14:H20" si="0">IF(G14="","",IF(G14="-","-",IF(G14=0,"I.G.",G14*F14)))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IF(Registrering!K15="","",Registrering!K15)</f>
        <v/>
      </c>
      <c r="H15" s="16" t="str">
        <f t="shared" si="0"/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IF(Registrering!L15="","",Registrering!L15)</f>
        <v/>
      </c>
      <c r="H16" s="16" t="str">
        <f t="shared" si="0"/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IF(Registrering!M15="","",Registrering!M15)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376</v>
      </c>
      <c r="C18" s="275"/>
      <c r="D18" s="275"/>
      <c r="E18" s="275"/>
      <c r="F18" s="5">
        <v>3</v>
      </c>
      <c r="G18" s="88" t="str">
        <f>IF(Registrering!N15="","",Registrering!N15)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IF(Registrering!O15="","",Registrering!O15)</f>
        <v/>
      </c>
      <c r="H19" s="16" t="str">
        <f t="shared" si="0"/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28" t="s">
        <v>377</v>
      </c>
      <c r="C20" s="328"/>
      <c r="D20" s="328"/>
      <c r="E20" s="328"/>
      <c r="F20" s="5">
        <v>4</v>
      </c>
      <c r="G20" s="88" t="str">
        <f>IF(Registrering!P15="","",Registrering!P15)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IF(Registrering!C5="Spor",Registrering!Q15,"")</f>
        <v/>
      </c>
      <c r="H24" s="16" t="str">
        <f>IF(G24="","",IF(G24="-","-",IF(G24=0,"I.G.",G24*F24)))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IF(Registrering!C5="Spor",Registrering!R15,"")</f>
        <v/>
      </c>
      <c r="H25" s="16" t="str">
        <f t="shared" ref="H25:H26" si="1">IF(G25="","",IF(G25="-","-",IF(G25=0,"I.G.",G25*F25)))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IF(Registrering!C5="Spor",Registrering!S15,"")</f>
        <v/>
      </c>
      <c r="H26" s="16" t="str">
        <f t="shared" si="1"/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9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IF(Registrering!C5="Rundering",Registrering!Q15,"")</f>
        <v/>
      </c>
      <c r="H30" s="16" t="str">
        <f>IF(G30="","",IF(G30="-","-",IF(G30=0,"I.G.",G30*F30)))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IF(Registrering!C5="Rundering",Registrering!T15,"")</f>
        <v/>
      </c>
      <c r="H31" s="16" t="str">
        <f>IF(G31="","",IF(G31="-","-",IF(G31=0,"I.G.",G31*F31)))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7"/>
      <c r="C34" s="338" t="s">
        <v>12</v>
      </c>
      <c r="D34" s="337"/>
      <c r="E34" s="332" t="s">
        <v>14</v>
      </c>
      <c r="F34" s="333"/>
      <c r="G34" s="333"/>
      <c r="H34" s="250"/>
      <c r="J34" s="322" t="s">
        <v>22</v>
      </c>
      <c r="K34" s="334"/>
      <c r="L34" s="334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6"/>
      <c r="J35" s="233" t="s">
        <v>23</v>
      </c>
      <c r="K35" s="281"/>
      <c r="L35" s="331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9" t="s">
        <v>62</v>
      </c>
      <c r="K36" s="281"/>
      <c r="L36" s="331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30" t="s">
        <v>313</v>
      </c>
      <c r="K37" s="281"/>
      <c r="L37" s="331"/>
      <c r="M37" s="38">
        <v>520</v>
      </c>
      <c r="N37" s="39" t="s">
        <v>24</v>
      </c>
    </row>
    <row r="38" spans="1:14" ht="13.5" thickBot="1">
      <c r="A38" s="340" t="s">
        <v>36</v>
      </c>
      <c r="B38" s="341"/>
      <c r="C38" s="341"/>
      <c r="D38" s="244"/>
      <c r="E38" s="342">
        <f>SUM(E35:H37)</f>
        <v>0</v>
      </c>
      <c r="F38" s="283"/>
      <c r="G38" s="283"/>
      <c r="H38" s="343"/>
      <c r="J38" s="233" t="s">
        <v>23</v>
      </c>
      <c r="K38" s="281"/>
      <c r="L38" s="331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4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IF(Registrering!C5="Rapport",Registrering!Q15,"")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IF(Registrering!C5="Rapport",Registrering!U15,"")</f>
        <v/>
      </c>
      <c r="H41" s="17" t="str">
        <f>IF(G41="","",IF(G41="-","-",IF(G41=0,"I.G.",G41*F41)))</f>
        <v/>
      </c>
      <c r="J41" s="345"/>
      <c r="K41" s="302"/>
      <c r="L41" s="302"/>
      <c r="M41" s="301" t="s">
        <v>18</v>
      </c>
      <c r="N41" s="335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8" t="s">
        <v>26</v>
      </c>
      <c r="K42" s="349"/>
      <c r="L42" s="349"/>
      <c r="M42" s="353">
        <f>H21</f>
        <v>0</v>
      </c>
      <c r="N42" s="354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348" t="s">
        <v>27</v>
      </c>
      <c r="K43" s="349"/>
      <c r="L43" s="349"/>
      <c r="M43" s="355" t="str">
        <f>IF('Resultatskj for signering'!I3="Rundering",H32,IF('Resultatskj for signering'!I3="Spor",H27,IF('Resultatskj for signering'!I3="Rapport",H42,"")))</f>
        <v/>
      </c>
      <c r="N43" s="356"/>
    </row>
    <row r="44" spans="1:14" ht="20.100000000000001" customHeight="1" thickBot="1">
      <c r="A44" s="191" t="s">
        <v>111</v>
      </c>
      <c r="B44" s="184"/>
      <c r="C44" s="364">
        <f>Registrering!E3</f>
        <v>0</v>
      </c>
      <c r="D44" s="364"/>
      <c r="E44" s="364"/>
      <c r="F44" s="364"/>
      <c r="G44" s="364"/>
      <c r="H44" s="364"/>
      <c r="J44" s="362" t="s">
        <v>25</v>
      </c>
      <c r="K44" s="307"/>
      <c r="L44" s="363"/>
      <c r="M44" s="351">
        <f>SUM(M42:N43)</f>
        <v>0</v>
      </c>
      <c r="N44" s="352"/>
    </row>
    <row r="45" spans="1:14" ht="20.100000000000001" customHeight="1">
      <c r="A45" s="191" t="s">
        <v>59</v>
      </c>
      <c r="B45" s="184"/>
      <c r="C45" s="364">
        <f>Registrering!E4</f>
        <v>0</v>
      </c>
      <c r="D45" s="364"/>
      <c r="E45" s="364"/>
      <c r="F45" s="364"/>
      <c r="G45" s="364"/>
      <c r="H45" s="364"/>
      <c r="J45" s="49" t="s">
        <v>28</v>
      </c>
      <c r="K45" s="360" t="s">
        <v>30</v>
      </c>
      <c r="L45" s="361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359" t="str">
        <f>Registrering!E5&amp;Registrering!E6&amp;Registrering!E7</f>
        <v/>
      </c>
      <c r="D46" s="359"/>
      <c r="E46" s="359"/>
      <c r="F46" s="359"/>
      <c r="G46" s="359"/>
      <c r="H46" s="359"/>
      <c r="J46" s="92" t="str">
        <f>IF(OR(M44&lt;M34,M43&lt;M35,M42&lt;M36,M44=""),"X","")</f>
        <v>X</v>
      </c>
      <c r="K46" s="357" t="str">
        <f>IF(AND(M44&gt;=M34,M43&gt;=M35,M42&gt;=M36,J46=""),"X","")</f>
        <v/>
      </c>
      <c r="L46" s="358"/>
      <c r="M46" s="93" t="str">
        <f>IF(AND(M44&gt;=520,M43&gt;=311.99,M42&gt;194.99,J46=""),"X","")</f>
        <v/>
      </c>
      <c r="N46" s="27" t="str">
        <f>'Resultatskj for signering'!A12</f>
        <v>-</v>
      </c>
    </row>
    <row r="47" spans="1:14">
      <c r="A47" s="186"/>
      <c r="B47" s="186"/>
      <c r="C47" s="346"/>
      <c r="D47" s="347"/>
      <c r="E47" s="347"/>
      <c r="F47" s="347"/>
      <c r="G47" s="347"/>
      <c r="H47" s="347"/>
      <c r="J47" s="350" t="s">
        <v>100</v>
      </c>
      <c r="K47" s="350"/>
      <c r="L47" s="350"/>
      <c r="M47" s="350"/>
      <c r="N47" s="350"/>
    </row>
  </sheetData>
  <mergeCells count="94">
    <mergeCell ref="A39:E39"/>
    <mergeCell ref="B40:E40"/>
    <mergeCell ref="A42:E42"/>
    <mergeCell ref="K45:L45"/>
    <mergeCell ref="J39:L39"/>
    <mergeCell ref="C44:H44"/>
    <mergeCell ref="C45:H45"/>
    <mergeCell ref="J47:N47"/>
    <mergeCell ref="B41:E41"/>
    <mergeCell ref="J41:L41"/>
    <mergeCell ref="M41:N41"/>
    <mergeCell ref="M44:N44"/>
    <mergeCell ref="M43:N43"/>
    <mergeCell ref="J43:L43"/>
    <mergeCell ref="J42:L42"/>
    <mergeCell ref="M42:N42"/>
    <mergeCell ref="C46:H46"/>
    <mergeCell ref="C47:H47"/>
    <mergeCell ref="C34:D34"/>
    <mergeCell ref="E34:H34"/>
    <mergeCell ref="J34:L34"/>
    <mergeCell ref="J38:L38"/>
    <mergeCell ref="E37:H37"/>
    <mergeCell ref="E35:H35"/>
    <mergeCell ref="E36:H36"/>
    <mergeCell ref="E38:H38"/>
    <mergeCell ref="J36:L36"/>
    <mergeCell ref="J35:L35"/>
    <mergeCell ref="A38:D38"/>
    <mergeCell ref="J37:L37"/>
    <mergeCell ref="I32:N32"/>
    <mergeCell ref="B31:E31"/>
    <mergeCell ref="I31:N31"/>
    <mergeCell ref="B30:E30"/>
    <mergeCell ref="A32:E32"/>
    <mergeCell ref="I30:N30"/>
    <mergeCell ref="A33:N33"/>
    <mergeCell ref="A34:B34"/>
    <mergeCell ref="F1:N1"/>
    <mergeCell ref="I27:N27"/>
    <mergeCell ref="C4:H4"/>
    <mergeCell ref="I6:J6"/>
    <mergeCell ref="K6:N6"/>
    <mergeCell ref="B20:E20"/>
    <mergeCell ref="I19:N19"/>
    <mergeCell ref="B18:E18"/>
    <mergeCell ref="I13:N13"/>
    <mergeCell ref="I20:N20"/>
    <mergeCell ref="A4:B4"/>
    <mergeCell ref="I4:J4"/>
    <mergeCell ref="A27:E27"/>
    <mergeCell ref="A28:N28"/>
    <mergeCell ref="A29:E29"/>
    <mergeCell ref="I29:N29"/>
    <mergeCell ref="I17:N17"/>
    <mergeCell ref="B17:E17"/>
    <mergeCell ref="I26:N26"/>
    <mergeCell ref="B25:E25"/>
    <mergeCell ref="I24:N24"/>
    <mergeCell ref="I25:N25"/>
    <mergeCell ref="A22:N22"/>
    <mergeCell ref="A23:E23"/>
    <mergeCell ref="I23:N23"/>
    <mergeCell ref="B24:E24"/>
    <mergeCell ref="B26:E26"/>
    <mergeCell ref="K5:N5"/>
    <mergeCell ref="K4:N4"/>
    <mergeCell ref="B13:E13"/>
    <mergeCell ref="I21:N21"/>
    <mergeCell ref="I18:N18"/>
    <mergeCell ref="B19:E19"/>
    <mergeCell ref="A21:E21"/>
    <mergeCell ref="A5:B5"/>
    <mergeCell ref="C5:H5"/>
    <mergeCell ref="A9:B9"/>
    <mergeCell ref="A11:N11"/>
    <mergeCell ref="A12:E12"/>
    <mergeCell ref="I12:N12"/>
    <mergeCell ref="C1:E1"/>
    <mergeCell ref="K46:L46"/>
    <mergeCell ref="J44:L44"/>
    <mergeCell ref="I2:K2"/>
    <mergeCell ref="A3:N3"/>
    <mergeCell ref="I14:N14"/>
    <mergeCell ref="B16:E16"/>
    <mergeCell ref="I16:N16"/>
    <mergeCell ref="B15:E15"/>
    <mergeCell ref="I15:N15"/>
    <mergeCell ref="B14:E14"/>
    <mergeCell ref="A6:B6"/>
    <mergeCell ref="C6:H6"/>
    <mergeCell ref="A2:B2"/>
    <mergeCell ref="C2:F2"/>
    <mergeCell ref="I5:J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7"/>
  <sheetViews>
    <sheetView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 t="str">
        <f>IF(Registrering!C3="","",Registrering!C3)</f>
        <v/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signering'!B13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IF(Registrering!C16="","",Registrering!C16)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IF(Registrering!B16="","",Registrering!B16)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IF(Registrering!D16="","",Registrering!D16)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IF(Registrering!F16="","",Registrering!F16)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IF(Registrering!E16="","",Registrering!E16)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IF(Registrering!G16="liten","X","")</f>
        <v/>
      </c>
      <c r="F9" s="89"/>
      <c r="G9" s="89"/>
      <c r="H9" s="90" t="s">
        <v>64</v>
      </c>
      <c r="I9" s="91" t="str">
        <f>IF(Registrering!G16="middels","X","")</f>
        <v/>
      </c>
      <c r="K9" s="90" t="s">
        <v>65</v>
      </c>
      <c r="L9" s="91" t="str">
        <f>IF(Registrering!G16="stor","X","")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IF(Registrering!I16="","",Registrering!I16)</f>
        <v/>
      </c>
      <c r="H13" s="16" t="str">
        <f>IF(G13="","",IF(G13="-","-",IF(G13=0,"I.G.",G13*F13)))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IF(Registrering!J16="","",Registrering!J16)</f>
        <v/>
      </c>
      <c r="H14" s="16" t="str">
        <f t="shared" ref="H14:H20" si="0">IF(G14="","",IF(G14="-","-",IF(G14=0,"I.G.",G14*F14)))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IF(Registrering!K16="","",Registrering!K16)</f>
        <v/>
      </c>
      <c r="H15" s="16" t="str">
        <f t="shared" si="0"/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IF(Registrering!L16="","",Registrering!L16)</f>
        <v/>
      </c>
      <c r="H16" s="16" t="str">
        <f t="shared" si="0"/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IF(Registrering!M16="","",Registrering!M16)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376</v>
      </c>
      <c r="C18" s="275"/>
      <c r="D18" s="275"/>
      <c r="E18" s="275"/>
      <c r="F18" s="5">
        <v>3</v>
      </c>
      <c r="G18" s="88" t="str">
        <f>IF(Registrering!N16="","",Registrering!N16)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IF(Registrering!O16="","",Registrering!O16)</f>
        <v/>
      </c>
      <c r="H19" s="16" t="str">
        <f t="shared" si="0"/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28" t="s">
        <v>377</v>
      </c>
      <c r="C20" s="328"/>
      <c r="D20" s="328"/>
      <c r="E20" s="328"/>
      <c r="F20" s="5">
        <v>4</v>
      </c>
      <c r="G20" s="88" t="str">
        <f>IF(Registrering!P16="","",Registrering!P16)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IF(Registrering!C5="Spor",Registrering!Q16,"")</f>
        <v/>
      </c>
      <c r="H24" s="16" t="str">
        <f>IF(G24="","",IF(G24="-","-",IF(G24=0,"I.G.",G24*F24)))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IF(Registrering!C5="Spor",Registrering!R16,"")</f>
        <v/>
      </c>
      <c r="H25" s="16" t="str">
        <f t="shared" ref="H25:H26" si="1">IF(G25="","",IF(G25="-","-",IF(G25=0,"I.G.",G25*F25)))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IF(Registrering!C5="Spor",Registrering!S16,"")</f>
        <v/>
      </c>
      <c r="H26" s="16" t="str">
        <f t="shared" si="1"/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9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IF(Registrering!C5="Rundering",Registrering!Q16,"")</f>
        <v/>
      </c>
      <c r="H30" s="16" t="str">
        <f>IF(G30="","",IF(G30="-","-",IF(G30=0,"I.G.",G30*F30)))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IF(Registrering!C5="Rundering",Registrering!T16,"")</f>
        <v/>
      </c>
      <c r="H31" s="16" t="str">
        <f>IF(G31="","",IF(G31="-","-",IF(G31=0,"I.G.",G31*F31)))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7"/>
      <c r="C34" s="338" t="s">
        <v>12</v>
      </c>
      <c r="D34" s="337"/>
      <c r="E34" s="332" t="s">
        <v>14</v>
      </c>
      <c r="F34" s="333"/>
      <c r="G34" s="333"/>
      <c r="H34" s="250"/>
      <c r="J34" s="322" t="s">
        <v>22</v>
      </c>
      <c r="K34" s="334"/>
      <c r="L34" s="334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6"/>
      <c r="J35" s="233" t="s">
        <v>23</v>
      </c>
      <c r="K35" s="281"/>
      <c r="L35" s="331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9" t="s">
        <v>62</v>
      </c>
      <c r="K36" s="281"/>
      <c r="L36" s="331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30" t="s">
        <v>313</v>
      </c>
      <c r="K37" s="281"/>
      <c r="L37" s="331"/>
      <c r="M37" s="38">
        <v>520</v>
      </c>
      <c r="N37" s="39" t="s">
        <v>24</v>
      </c>
    </row>
    <row r="38" spans="1:14" ht="13.5" thickBot="1">
      <c r="A38" s="340" t="s">
        <v>36</v>
      </c>
      <c r="B38" s="341"/>
      <c r="C38" s="341"/>
      <c r="D38" s="244"/>
      <c r="E38" s="342">
        <f>SUM(E35:H37)</f>
        <v>0</v>
      </c>
      <c r="F38" s="283"/>
      <c r="G38" s="283"/>
      <c r="H38" s="343"/>
      <c r="J38" s="233" t="s">
        <v>23</v>
      </c>
      <c r="K38" s="281"/>
      <c r="L38" s="331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4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IF(Registrering!C5="Rapport",Registrering!Q16,"")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IF(Registrering!C5="Rapport",Registrering!U16,"")</f>
        <v/>
      </c>
      <c r="H41" s="17" t="str">
        <f>IF(G41="","",IF(G41="-","-",IF(G41=0,"I.G.",G41*F41)))</f>
        <v/>
      </c>
      <c r="J41" s="345"/>
      <c r="K41" s="302"/>
      <c r="L41" s="302"/>
      <c r="M41" s="301" t="s">
        <v>18</v>
      </c>
      <c r="N41" s="335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8" t="s">
        <v>26</v>
      </c>
      <c r="K42" s="349"/>
      <c r="L42" s="349"/>
      <c r="M42" s="353">
        <f>H21</f>
        <v>0</v>
      </c>
      <c r="N42" s="354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348" t="s">
        <v>27</v>
      </c>
      <c r="K43" s="349"/>
      <c r="L43" s="349"/>
      <c r="M43" s="355" t="str">
        <f>IF('Resultatskj for signering'!I3="Rundering",H32,IF('Resultatskj for signering'!I3="Spor",H27,IF('Resultatskj for signering'!I3="Rapport",H42,"")))</f>
        <v/>
      </c>
      <c r="N43" s="356"/>
    </row>
    <row r="44" spans="1:14" ht="20.100000000000001" customHeight="1" thickBot="1">
      <c r="A44" s="191" t="s">
        <v>111</v>
      </c>
      <c r="B44" s="184"/>
      <c r="C44" s="364">
        <f>Registrering!E3</f>
        <v>0</v>
      </c>
      <c r="D44" s="364"/>
      <c r="E44" s="364"/>
      <c r="F44" s="364"/>
      <c r="G44" s="364"/>
      <c r="H44" s="364"/>
      <c r="J44" s="362" t="s">
        <v>25</v>
      </c>
      <c r="K44" s="307"/>
      <c r="L44" s="363"/>
      <c r="M44" s="351">
        <f>SUM(M42:N43)</f>
        <v>0</v>
      </c>
      <c r="N44" s="352"/>
    </row>
    <row r="45" spans="1:14" ht="20.100000000000001" customHeight="1">
      <c r="A45" s="191" t="s">
        <v>59</v>
      </c>
      <c r="B45" s="184"/>
      <c r="C45" s="364">
        <f>Registrering!E4</f>
        <v>0</v>
      </c>
      <c r="D45" s="364"/>
      <c r="E45" s="364"/>
      <c r="F45" s="364"/>
      <c r="G45" s="364"/>
      <c r="H45" s="364"/>
      <c r="J45" s="49" t="s">
        <v>28</v>
      </c>
      <c r="K45" s="360" t="s">
        <v>30</v>
      </c>
      <c r="L45" s="361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359" t="str">
        <f>Registrering!E5&amp;Registrering!E6&amp;Registrering!E7</f>
        <v/>
      </c>
      <c r="D46" s="359"/>
      <c r="E46" s="359"/>
      <c r="F46" s="359"/>
      <c r="G46" s="359"/>
      <c r="H46" s="359"/>
      <c r="J46" s="92" t="str">
        <f>IF(OR(M44&lt;M34,M43&lt;M35,M42&lt;M36,M44=""),"X","")</f>
        <v>X</v>
      </c>
      <c r="K46" s="357" t="str">
        <f>IF(AND(M44&gt;=M34,M43&gt;=M35,M42&gt;=M36,J46=""),"X","")</f>
        <v/>
      </c>
      <c r="L46" s="358"/>
      <c r="M46" s="93" t="str">
        <f>IF(AND(M44&gt;=520,M43&gt;=311.99,M42&gt;194.99,J46=""),"X","")</f>
        <v/>
      </c>
      <c r="N46" s="27" t="str">
        <f>'Resultatskj for signering'!A13</f>
        <v>-</v>
      </c>
    </row>
    <row r="47" spans="1:14">
      <c r="A47" s="186"/>
      <c r="B47" s="186"/>
      <c r="C47" s="346"/>
      <c r="D47" s="347"/>
      <c r="E47" s="347"/>
      <c r="F47" s="347"/>
      <c r="G47" s="347"/>
      <c r="H47" s="347"/>
      <c r="J47" s="350" t="s">
        <v>100</v>
      </c>
      <c r="K47" s="350"/>
      <c r="L47" s="350"/>
      <c r="M47" s="350"/>
      <c r="N47" s="350"/>
    </row>
  </sheetData>
  <mergeCells count="94"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F1:N1"/>
    <mergeCell ref="I2:K2"/>
    <mergeCell ref="C2:F2"/>
    <mergeCell ref="A2:B2"/>
    <mergeCell ref="C1:E1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E38:H38"/>
    <mergeCell ref="J39:L39"/>
    <mergeCell ref="E36:H36"/>
    <mergeCell ref="E37:H37"/>
    <mergeCell ref="J43:L43"/>
    <mergeCell ref="J37:L37"/>
    <mergeCell ref="M44:N44"/>
    <mergeCell ref="J44:L44"/>
    <mergeCell ref="M43:N43"/>
    <mergeCell ref="M42:N42"/>
    <mergeCell ref="B41:E41"/>
    <mergeCell ref="J41:L41"/>
    <mergeCell ref="M41:N41"/>
    <mergeCell ref="C44:H44"/>
    <mergeCell ref="K45:L45"/>
    <mergeCell ref="K46:L46"/>
    <mergeCell ref="J47:N47"/>
    <mergeCell ref="C45:H45"/>
    <mergeCell ref="C46:H46"/>
    <mergeCell ref="C47:H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7"/>
  <sheetViews>
    <sheetView topLeftCell="A2" zoomScale="125" zoomScaleNormal="125" zoomScaleSheetLayoutView="85" zoomScalePageLayoutView="150" workbookViewId="0">
      <selection activeCell="H21" sqref="H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8"/>
      <c r="D1" s="278"/>
      <c r="E1" s="278"/>
      <c r="F1" s="287" t="s">
        <v>310</v>
      </c>
      <c r="G1" s="287"/>
      <c r="H1" s="287"/>
      <c r="I1" s="287"/>
      <c r="J1" s="287"/>
      <c r="K1" s="287"/>
      <c r="L1" s="287"/>
      <c r="M1" s="287"/>
      <c r="N1" s="287"/>
    </row>
    <row r="2" spans="1:14" ht="26.25">
      <c r="A2" s="279" t="str">
        <f>'Resultatskj for signering'!L2</f>
        <v>Dato:</v>
      </c>
      <c r="B2" s="234"/>
      <c r="C2" s="293" t="str">
        <f>IF(Registrering!C3="","",Registrering!C3)</f>
        <v/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66</v>
      </c>
      <c r="N2" s="30" t="str">
        <f>'Resultatskj for signering'!B14</f>
        <v/>
      </c>
    </row>
    <row r="3" spans="1:14" ht="5.0999999999999996" customHeight="1" thickBo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</row>
    <row r="4" spans="1:14" ht="15.75">
      <c r="A4" s="298" t="str">
        <f>'Resultatskj for signering'!A2</f>
        <v>Arrangør:</v>
      </c>
      <c r="B4" s="296"/>
      <c r="C4" s="288">
        <f>Registrering!C6</f>
        <v>0</v>
      </c>
      <c r="D4" s="288"/>
      <c r="E4" s="288"/>
      <c r="F4" s="288"/>
      <c r="G4" s="288"/>
      <c r="H4" s="289"/>
      <c r="I4" s="296" t="str">
        <f>'Resultatskj for signering'!D6</f>
        <v>Hundens navn:</v>
      </c>
      <c r="J4" s="297"/>
      <c r="K4" s="245" t="str">
        <f>IF(Registrering!C17="","",Registrering!C17)</f>
        <v/>
      </c>
      <c r="L4" s="245"/>
      <c r="M4" s="245"/>
      <c r="N4" s="299"/>
    </row>
    <row r="5" spans="1:14" ht="15.75">
      <c r="A5" s="280" t="s">
        <v>1</v>
      </c>
      <c r="B5" s="281"/>
      <c r="C5" s="251" t="str">
        <f>IF(Registrering!B17="","",Registrering!B17)</f>
        <v/>
      </c>
      <c r="D5" s="251"/>
      <c r="E5" s="251"/>
      <c r="F5" s="251"/>
      <c r="G5" s="251"/>
      <c r="H5" s="286"/>
      <c r="I5" s="318" t="str">
        <f>'Resultatskj for signering'!E6</f>
        <v>Reg.nr.:</v>
      </c>
      <c r="J5" s="281"/>
      <c r="K5" s="251" t="str">
        <f>IF(Registrering!D17="","",Registrering!D17)</f>
        <v/>
      </c>
      <c r="L5" s="251"/>
      <c r="M5" s="251"/>
      <c r="N5" s="285"/>
    </row>
    <row r="6" spans="1:14" ht="16.5" thickBot="1">
      <c r="A6" s="282" t="str">
        <f>'Resultatskj for signering'!G6</f>
        <v>Klubb:</v>
      </c>
      <c r="B6" s="283"/>
      <c r="C6" s="243" t="str">
        <f>IF(Registrering!F17="","",Registrering!F17)</f>
        <v/>
      </c>
      <c r="D6" s="243"/>
      <c r="E6" s="243"/>
      <c r="F6" s="243"/>
      <c r="G6" s="243"/>
      <c r="H6" s="315"/>
      <c r="I6" s="300" t="str">
        <f>'Resultatskj for signering'!F6</f>
        <v>Rase:</v>
      </c>
      <c r="J6" s="283"/>
      <c r="K6" s="243" t="str">
        <f>IF(Registrering!E17="","",Registrering!E17)</f>
        <v/>
      </c>
      <c r="L6" s="243"/>
      <c r="M6" s="243"/>
      <c r="N6" s="30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276" t="s">
        <v>93</v>
      </c>
      <c r="B9" s="277"/>
      <c r="C9" s="44"/>
      <c r="D9" s="48" t="s">
        <v>63</v>
      </c>
      <c r="E9" s="91" t="str">
        <f>IF(Registrering!G17="liten","X","")</f>
        <v/>
      </c>
      <c r="F9" s="89"/>
      <c r="G9" s="89"/>
      <c r="H9" s="90" t="s">
        <v>64</v>
      </c>
      <c r="I9" s="91" t="str">
        <f>IF(Registrering!G17="middels","X","")</f>
        <v/>
      </c>
      <c r="K9" s="90" t="s">
        <v>65</v>
      </c>
      <c r="L9" s="91" t="str">
        <f>IF(Registrering!G17="stor","X","")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4" t="s">
        <v>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</row>
    <row r="12" spans="1:14">
      <c r="A12" s="316" t="s">
        <v>3</v>
      </c>
      <c r="B12" s="317"/>
      <c r="C12" s="317"/>
      <c r="D12" s="317"/>
      <c r="E12" s="317"/>
      <c r="F12" s="47" t="s">
        <v>16</v>
      </c>
      <c r="G12" s="47" t="s">
        <v>17</v>
      </c>
      <c r="H12" s="47" t="s">
        <v>18</v>
      </c>
      <c r="I12" s="310"/>
      <c r="J12" s="311"/>
      <c r="K12" s="311"/>
      <c r="L12" s="311"/>
      <c r="M12" s="311"/>
      <c r="N12" s="312"/>
    </row>
    <row r="13" spans="1:14" ht="14.25">
      <c r="A13" s="4">
        <v>1</v>
      </c>
      <c r="B13" s="275" t="s">
        <v>9</v>
      </c>
      <c r="C13" s="275"/>
      <c r="D13" s="275"/>
      <c r="E13" s="275"/>
      <c r="F13" s="5">
        <v>4</v>
      </c>
      <c r="G13" s="88" t="str">
        <f>IF(Registrering!I17="","",Registrering!I17)</f>
        <v/>
      </c>
      <c r="H13" s="16" t="str">
        <f>IF(G13="","",IF(G13="-","-",IF(G13=0,"I.G.",G13*F13)))</f>
        <v/>
      </c>
      <c r="I13" s="272"/>
      <c r="J13" s="273"/>
      <c r="K13" s="273"/>
      <c r="L13" s="273"/>
      <c r="M13" s="273"/>
      <c r="N13" s="274"/>
    </row>
    <row r="14" spans="1:14" ht="14.25">
      <c r="A14" s="4">
        <v>2</v>
      </c>
      <c r="B14" s="275" t="s">
        <v>309</v>
      </c>
      <c r="C14" s="275"/>
      <c r="D14" s="275"/>
      <c r="E14" s="275"/>
      <c r="F14" s="5">
        <v>4</v>
      </c>
      <c r="G14" s="88" t="str">
        <f>IF(Registrering!J17="","",Registrering!J17)</f>
        <v/>
      </c>
      <c r="H14" s="16" t="str">
        <f t="shared" ref="H14:H20" si="0">IF(G14="","",IF(G14="-","-",IF(G14=0,"I.G.",G14*F14)))</f>
        <v/>
      </c>
      <c r="I14" s="272"/>
      <c r="J14" s="273"/>
      <c r="K14" s="273"/>
      <c r="L14" s="273"/>
      <c r="M14" s="273"/>
      <c r="N14" s="274"/>
    </row>
    <row r="15" spans="1:14" ht="14.25">
      <c r="A15" s="4">
        <v>3</v>
      </c>
      <c r="B15" s="275" t="s">
        <v>55</v>
      </c>
      <c r="C15" s="275"/>
      <c r="D15" s="275"/>
      <c r="E15" s="275"/>
      <c r="F15" s="5">
        <v>3</v>
      </c>
      <c r="G15" s="88" t="str">
        <f>IF(Registrering!K17="","",Registrering!K17)</f>
        <v/>
      </c>
      <c r="H15" s="16" t="str">
        <f t="shared" si="0"/>
        <v/>
      </c>
      <c r="I15" s="272"/>
      <c r="J15" s="273"/>
      <c r="K15" s="273"/>
      <c r="L15" s="273"/>
      <c r="M15" s="273"/>
      <c r="N15" s="274"/>
    </row>
    <row r="16" spans="1:14" ht="14.25">
      <c r="A16" s="4">
        <v>4</v>
      </c>
      <c r="B16" s="275" t="s">
        <v>56</v>
      </c>
      <c r="C16" s="275"/>
      <c r="D16" s="275"/>
      <c r="E16" s="275"/>
      <c r="F16" s="5">
        <v>3</v>
      </c>
      <c r="G16" s="88" t="str">
        <f>IF(Registrering!L17="","",Registrering!L17)</f>
        <v/>
      </c>
      <c r="H16" s="16" t="str">
        <f t="shared" si="0"/>
        <v/>
      </c>
      <c r="I16" s="272"/>
      <c r="J16" s="273"/>
      <c r="K16" s="273"/>
      <c r="L16" s="273"/>
      <c r="M16" s="273"/>
      <c r="N16" s="274"/>
    </row>
    <row r="17" spans="1:14" ht="14.25">
      <c r="A17" s="4">
        <v>5</v>
      </c>
      <c r="B17" s="275" t="s">
        <v>57</v>
      </c>
      <c r="C17" s="275"/>
      <c r="D17" s="275"/>
      <c r="E17" s="275"/>
      <c r="F17" s="5">
        <v>2</v>
      </c>
      <c r="G17" s="88" t="str">
        <f>IF(Registrering!M17="","",Registrering!M17)</f>
        <v/>
      </c>
      <c r="H17" s="16" t="str">
        <f t="shared" si="0"/>
        <v/>
      </c>
      <c r="I17" s="272"/>
      <c r="J17" s="273"/>
      <c r="K17" s="273"/>
      <c r="L17" s="273"/>
      <c r="M17" s="273"/>
      <c r="N17" s="274"/>
    </row>
    <row r="18" spans="1:14" ht="14.25">
      <c r="A18" s="4">
        <v>6</v>
      </c>
      <c r="B18" s="275" t="s">
        <v>376</v>
      </c>
      <c r="C18" s="275"/>
      <c r="D18" s="275"/>
      <c r="E18" s="275"/>
      <c r="F18" s="5">
        <v>3</v>
      </c>
      <c r="G18" s="88" t="str">
        <f>IF(Registrering!N17="","",Registrering!N17)</f>
        <v/>
      </c>
      <c r="H18" s="16" t="str">
        <f t="shared" si="0"/>
        <v/>
      </c>
      <c r="I18" s="272"/>
      <c r="J18" s="273"/>
      <c r="K18" s="273"/>
      <c r="L18" s="273"/>
      <c r="M18" s="273"/>
      <c r="N18" s="274"/>
    </row>
    <row r="19" spans="1:14" ht="14.25">
      <c r="A19" s="4">
        <v>7</v>
      </c>
      <c r="B19" s="275" t="s">
        <v>58</v>
      </c>
      <c r="C19" s="275"/>
      <c r="D19" s="275"/>
      <c r="E19" s="275"/>
      <c r="F19" s="5">
        <v>3</v>
      </c>
      <c r="G19" s="88" t="str">
        <f>IF(Registrering!O17="","",Registrering!O17)</f>
        <v/>
      </c>
      <c r="H19" s="16" t="str">
        <f t="shared" si="0"/>
        <v/>
      </c>
      <c r="I19" s="272"/>
      <c r="J19" s="273"/>
      <c r="K19" s="273"/>
      <c r="L19" s="273"/>
      <c r="M19" s="273"/>
      <c r="N19" s="274"/>
    </row>
    <row r="20" spans="1:14" ht="14.25">
      <c r="A20" s="4">
        <v>8</v>
      </c>
      <c r="B20" s="328" t="s">
        <v>377</v>
      </c>
      <c r="C20" s="328"/>
      <c r="D20" s="328"/>
      <c r="E20" s="328"/>
      <c r="F20" s="5">
        <v>4</v>
      </c>
      <c r="G20" s="88" t="str">
        <f>IF(Registrering!P17="","",Registrering!P17)</f>
        <v/>
      </c>
      <c r="H20" s="16" t="str">
        <f t="shared" si="0"/>
        <v/>
      </c>
      <c r="I20" s="272"/>
      <c r="J20" s="273"/>
      <c r="K20" s="273"/>
      <c r="L20" s="273"/>
      <c r="M20" s="273"/>
      <c r="N20" s="274"/>
    </row>
    <row r="21" spans="1:14" ht="16.5" thickBot="1">
      <c r="A21" s="313" t="s">
        <v>4</v>
      </c>
      <c r="B21" s="314"/>
      <c r="C21" s="314"/>
      <c r="D21" s="314"/>
      <c r="E21" s="314"/>
      <c r="F21" s="6">
        <f>SUM(F13:F20)</f>
        <v>26</v>
      </c>
      <c r="G21" s="7"/>
      <c r="H21" s="40">
        <f>SUM(H13:H20)</f>
        <v>0</v>
      </c>
      <c r="I21" s="306"/>
      <c r="J21" s="307"/>
      <c r="K21" s="307"/>
      <c r="L21" s="307"/>
      <c r="M21" s="307"/>
      <c r="N21" s="308"/>
    </row>
    <row r="22" spans="1:14" ht="18.75" thickBot="1">
      <c r="A22" s="304" t="s">
        <v>5</v>
      </c>
      <c r="B22" s="305"/>
      <c r="C22" s="305"/>
      <c r="D22" s="305"/>
      <c r="E22" s="305"/>
      <c r="F22" s="305"/>
      <c r="G22" s="305"/>
      <c r="H22" s="305"/>
      <c r="I22" s="305"/>
      <c r="J22" s="305"/>
      <c r="K22" s="305"/>
      <c r="L22" s="305"/>
      <c r="M22" s="305"/>
      <c r="N22" s="305"/>
    </row>
    <row r="23" spans="1:14">
      <c r="A23" s="322" t="s">
        <v>3</v>
      </c>
      <c r="B23" s="323"/>
      <c r="C23" s="323"/>
      <c r="D23" s="323"/>
      <c r="E23" s="323"/>
      <c r="F23" s="28" t="s">
        <v>16</v>
      </c>
      <c r="G23" s="28" t="s">
        <v>17</v>
      </c>
      <c r="H23" s="28" t="s">
        <v>18</v>
      </c>
      <c r="I23" s="301"/>
      <c r="J23" s="302"/>
      <c r="K23" s="302"/>
      <c r="L23" s="302"/>
      <c r="M23" s="302"/>
      <c r="N23" s="303"/>
    </row>
    <row r="24" spans="1:14" ht="14.25">
      <c r="A24" s="4">
        <v>9</v>
      </c>
      <c r="B24" s="275" t="s">
        <v>59</v>
      </c>
      <c r="C24" s="275"/>
      <c r="D24" s="275"/>
      <c r="E24" s="275"/>
      <c r="F24" s="5">
        <v>10</v>
      </c>
      <c r="G24" s="88" t="str">
        <f>IF(Registrering!C5="Spor",Registrering!Q17,"")</f>
        <v/>
      </c>
      <c r="H24" s="16" t="str">
        <f>IF(G24="","",IF(G24="-","-",IF(G24=0,"I.G.",G24*F24)))</f>
        <v/>
      </c>
      <c r="I24" s="272"/>
      <c r="J24" s="273"/>
      <c r="K24" s="273"/>
      <c r="L24" s="273"/>
      <c r="M24" s="273"/>
      <c r="N24" s="274"/>
    </row>
    <row r="25" spans="1:14" ht="14.25">
      <c r="A25" s="4">
        <v>10</v>
      </c>
      <c r="B25" s="279" t="s">
        <v>60</v>
      </c>
      <c r="C25" s="234"/>
      <c r="D25" s="234"/>
      <c r="E25" s="324"/>
      <c r="F25" s="5">
        <v>5</v>
      </c>
      <c r="G25" s="88" t="str">
        <f>IF(Registrering!C5="Spor",Registrering!R17,"")</f>
        <v/>
      </c>
      <c r="H25" s="16" t="str">
        <f t="shared" ref="H25:H26" si="1">IF(G25="","",IF(G25="-","-",IF(G25=0,"I.G.",G25*F25)))</f>
        <v/>
      </c>
      <c r="I25" s="319"/>
      <c r="J25" s="320"/>
      <c r="K25" s="320"/>
      <c r="L25" s="320"/>
      <c r="M25" s="320"/>
      <c r="N25" s="321"/>
    </row>
    <row r="26" spans="1:14" ht="14.25">
      <c r="A26" s="4">
        <v>11</v>
      </c>
      <c r="B26" s="279" t="s">
        <v>19</v>
      </c>
      <c r="C26" s="234"/>
      <c r="D26" s="234"/>
      <c r="E26" s="324"/>
      <c r="F26" s="5">
        <v>24</v>
      </c>
      <c r="G26" s="88" t="str">
        <f>IF(Registrering!C5="Spor",Registrering!S17,"")</f>
        <v/>
      </c>
      <c r="H26" s="16" t="str">
        <f t="shared" si="1"/>
        <v/>
      </c>
      <c r="I26" s="319"/>
      <c r="J26" s="320"/>
      <c r="K26" s="320"/>
      <c r="L26" s="320"/>
      <c r="M26" s="320"/>
      <c r="N26" s="321"/>
    </row>
    <row r="27" spans="1:14" ht="16.5" thickBot="1">
      <c r="A27" s="313" t="s">
        <v>7</v>
      </c>
      <c r="B27" s="314"/>
      <c r="C27" s="314"/>
      <c r="D27" s="314"/>
      <c r="E27" s="314"/>
      <c r="F27" s="6">
        <f>SUM(F24:F26)</f>
        <v>39</v>
      </c>
      <c r="G27" s="7"/>
      <c r="H27" s="40" t="str">
        <f>IF(AND(H24="",H25="",H26=""),"",SUM(H24:H26))</f>
        <v/>
      </c>
      <c r="I27" s="306"/>
      <c r="J27" s="307"/>
      <c r="K27" s="307"/>
      <c r="L27" s="307"/>
      <c r="M27" s="307"/>
      <c r="N27" s="308"/>
    </row>
    <row r="28" spans="1:14" ht="18.75" thickBot="1">
      <c r="A28" s="304" t="s">
        <v>15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</row>
    <row r="29" spans="1:14">
      <c r="A29" s="329" t="str">
        <f>$A$12</f>
        <v>Øvelser:</v>
      </c>
      <c r="B29" s="323"/>
      <c r="C29" s="323"/>
      <c r="D29" s="323"/>
      <c r="E29" s="323"/>
      <c r="F29" s="28" t="s">
        <v>16</v>
      </c>
      <c r="G29" s="28" t="s">
        <v>17</v>
      </c>
      <c r="H29" s="28" t="s">
        <v>18</v>
      </c>
      <c r="I29" s="301"/>
      <c r="J29" s="302"/>
      <c r="K29" s="302"/>
      <c r="L29" s="302"/>
      <c r="M29" s="302"/>
      <c r="N29" s="303"/>
    </row>
    <row r="30" spans="1:14" ht="14.25">
      <c r="A30" s="4">
        <v>9</v>
      </c>
      <c r="B30" s="275" t="s">
        <v>59</v>
      </c>
      <c r="C30" s="275"/>
      <c r="D30" s="275"/>
      <c r="E30" s="275"/>
      <c r="F30" s="5">
        <v>10</v>
      </c>
      <c r="G30" s="88" t="str">
        <f>IF(Registrering!C5="Rundering",Registrering!Q17,"")</f>
        <v/>
      </c>
      <c r="H30" s="16" t="str">
        <f>IF(G30="","",IF(G30="-","-",IF(G30=0,"I.G.",G30*F30)))</f>
        <v/>
      </c>
      <c r="I30" s="272"/>
      <c r="J30" s="273"/>
      <c r="K30" s="273"/>
      <c r="L30" s="273"/>
      <c r="M30" s="273"/>
      <c r="N30" s="274"/>
    </row>
    <row r="31" spans="1:14" ht="14.25">
      <c r="A31" s="4">
        <v>10</v>
      </c>
      <c r="B31" s="275" t="s">
        <v>20</v>
      </c>
      <c r="C31" s="275"/>
      <c r="D31" s="275"/>
      <c r="E31" s="275"/>
      <c r="F31" s="5">
        <v>29</v>
      </c>
      <c r="G31" s="88" t="str">
        <f>IF(Registrering!C5="Rundering",Registrering!T17,"")</f>
        <v/>
      </c>
      <c r="H31" s="16" t="str">
        <f>IF(G31="","",IF(G31="-","-",IF(G31=0,"I.G.",G31*F31)))</f>
        <v/>
      </c>
      <c r="I31" s="272"/>
      <c r="J31" s="273"/>
      <c r="K31" s="273"/>
      <c r="L31" s="273"/>
      <c r="M31" s="273"/>
      <c r="N31" s="274"/>
    </row>
    <row r="32" spans="1:14" ht="16.5" thickBot="1">
      <c r="A32" s="313" t="s">
        <v>7</v>
      </c>
      <c r="B32" s="314"/>
      <c r="C32" s="314"/>
      <c r="D32" s="314"/>
      <c r="E32" s="314"/>
      <c r="F32" s="6">
        <f>SUM(F30:F31)</f>
        <v>39</v>
      </c>
      <c r="G32" s="7"/>
      <c r="H32" s="40" t="str">
        <f>IF(AND(H30="",H31=""),"",SUM(H30:H31))</f>
        <v/>
      </c>
      <c r="I32" s="306"/>
      <c r="J32" s="307"/>
      <c r="K32" s="307"/>
      <c r="L32" s="307"/>
      <c r="M32" s="307"/>
      <c r="N32" s="308"/>
    </row>
    <row r="33" spans="1:14" ht="18.75" customHeight="1" thickBot="1">
      <c r="A33" s="304" t="s">
        <v>8</v>
      </c>
      <c r="B33" s="305"/>
      <c r="C33" s="305"/>
      <c r="D33" s="305"/>
      <c r="E33" s="305"/>
      <c r="F33" s="305"/>
      <c r="G33" s="305"/>
      <c r="H33" s="305"/>
      <c r="I33" s="305"/>
      <c r="J33" s="305" t="s">
        <v>22</v>
      </c>
      <c r="K33" s="305"/>
      <c r="L33" s="305"/>
      <c r="M33" s="305">
        <v>300</v>
      </c>
      <c r="N33" s="305" t="s">
        <v>24</v>
      </c>
    </row>
    <row r="34" spans="1:14">
      <c r="A34" s="231" t="s">
        <v>13</v>
      </c>
      <c r="B34" s="337"/>
      <c r="C34" s="338" t="s">
        <v>12</v>
      </c>
      <c r="D34" s="337"/>
      <c r="E34" s="332" t="s">
        <v>14</v>
      </c>
      <c r="F34" s="333"/>
      <c r="G34" s="333"/>
      <c r="H34" s="250"/>
      <c r="J34" s="322" t="s">
        <v>22</v>
      </c>
      <c r="K34" s="334"/>
      <c r="L34" s="334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25">
        <f>SUM(B35,D35)</f>
        <v>0</v>
      </c>
      <c r="F35" s="281"/>
      <c r="G35" s="281"/>
      <c r="H35" s="336"/>
      <c r="J35" s="233" t="s">
        <v>23</v>
      </c>
      <c r="K35" s="281"/>
      <c r="L35" s="331"/>
      <c r="M35" s="9">
        <v>195</v>
      </c>
      <c r="N35" s="10" t="s">
        <v>24</v>
      </c>
    </row>
    <row r="36" spans="1:14">
      <c r="A36" s="34" t="s">
        <v>61</v>
      </c>
      <c r="B36" s="46">
        <v>0</v>
      </c>
      <c r="C36" s="35" t="s">
        <v>11</v>
      </c>
      <c r="D36" s="46">
        <v>0</v>
      </c>
      <c r="E36" s="325">
        <f>SUM(B36,D36)</f>
        <v>0</v>
      </c>
      <c r="F36" s="326"/>
      <c r="G36" s="326"/>
      <c r="H36" s="327"/>
      <c r="J36" s="339" t="s">
        <v>62</v>
      </c>
      <c r="K36" s="281"/>
      <c r="L36" s="331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25">
        <f>SUM(B37,D37)</f>
        <v>0</v>
      </c>
      <c r="F37" s="326"/>
      <c r="G37" s="326"/>
      <c r="H37" s="327"/>
      <c r="J37" s="330" t="s">
        <v>313</v>
      </c>
      <c r="K37" s="281"/>
      <c r="L37" s="331"/>
      <c r="M37" s="38">
        <v>520</v>
      </c>
      <c r="N37" s="39" t="s">
        <v>24</v>
      </c>
    </row>
    <row r="38" spans="1:14" ht="13.5" thickBot="1">
      <c r="A38" s="340" t="s">
        <v>36</v>
      </c>
      <c r="B38" s="341"/>
      <c r="C38" s="341"/>
      <c r="D38" s="244"/>
      <c r="E38" s="342">
        <f>SUM(E35:H37)</f>
        <v>0</v>
      </c>
      <c r="F38" s="283"/>
      <c r="G38" s="283"/>
      <c r="H38" s="343"/>
      <c r="J38" s="233" t="s">
        <v>23</v>
      </c>
      <c r="K38" s="281"/>
      <c r="L38" s="331"/>
      <c r="M38" s="9">
        <v>312</v>
      </c>
      <c r="N38" s="10" t="s">
        <v>24</v>
      </c>
    </row>
    <row r="39" spans="1:14" ht="13.5" thickBot="1">
      <c r="A39" s="322" t="s">
        <v>3</v>
      </c>
      <c r="B39" s="323"/>
      <c r="C39" s="323"/>
      <c r="D39" s="323"/>
      <c r="E39" s="323"/>
      <c r="F39" s="28" t="s">
        <v>16</v>
      </c>
      <c r="G39" s="28" t="s">
        <v>17</v>
      </c>
      <c r="H39" s="31" t="s">
        <v>18</v>
      </c>
      <c r="J39" s="235" t="s">
        <v>62</v>
      </c>
      <c r="K39" s="283"/>
      <c r="L39" s="344"/>
      <c r="M39" s="11">
        <v>195</v>
      </c>
      <c r="N39" s="12" t="s">
        <v>24</v>
      </c>
    </row>
    <row r="40" spans="1:14" ht="15" thickBot="1">
      <c r="A40" s="4">
        <v>9</v>
      </c>
      <c r="B40" s="275" t="s">
        <v>59</v>
      </c>
      <c r="C40" s="275"/>
      <c r="D40" s="275"/>
      <c r="E40" s="275"/>
      <c r="F40" s="5">
        <v>10</v>
      </c>
      <c r="G40" s="88" t="str">
        <f>IF(Registrering!C5="Rapport",Registrering!Q17,"")</f>
        <v/>
      </c>
      <c r="H40" s="17" t="str">
        <f>IF(G40="","",IF(G40="-","-",IF(G40=0,"I.G.",G40*F40)))</f>
        <v/>
      </c>
    </row>
    <row r="41" spans="1:14" ht="14.25">
      <c r="A41" s="4">
        <v>10</v>
      </c>
      <c r="B41" s="275" t="s">
        <v>21</v>
      </c>
      <c r="C41" s="275"/>
      <c r="D41" s="275"/>
      <c r="E41" s="275"/>
      <c r="F41" s="5">
        <v>29</v>
      </c>
      <c r="G41" s="88" t="str">
        <f>IF(Registrering!C5="Rapport",Registrering!U17,"")</f>
        <v/>
      </c>
      <c r="H41" s="17" t="str">
        <f>IF(G41="","",IF(G41="-","-",IF(G41=0,"I.G.",G41*F41)))</f>
        <v/>
      </c>
      <c r="J41" s="345"/>
      <c r="K41" s="302"/>
      <c r="L41" s="302"/>
      <c r="M41" s="301" t="s">
        <v>18</v>
      </c>
      <c r="N41" s="335"/>
    </row>
    <row r="42" spans="1:14" ht="16.5" thickBot="1">
      <c r="A42" s="313" t="s">
        <v>7</v>
      </c>
      <c r="B42" s="314"/>
      <c r="C42" s="314"/>
      <c r="D42" s="314"/>
      <c r="E42" s="314"/>
      <c r="F42" s="6">
        <f>SUM(F40:F41)</f>
        <v>39</v>
      </c>
      <c r="G42" s="7"/>
      <c r="H42" s="13" t="str">
        <f>IF(AND(H40="",H41=""),"",SUM(H40:H41))</f>
        <v/>
      </c>
      <c r="J42" s="348" t="s">
        <v>26</v>
      </c>
      <c r="K42" s="349"/>
      <c r="L42" s="349"/>
      <c r="M42" s="353">
        <f>H21</f>
        <v>0</v>
      </c>
      <c r="N42" s="354"/>
    </row>
    <row r="43" spans="1:14" ht="16.5" thickBot="1">
      <c r="A43" s="188" t="s">
        <v>110</v>
      </c>
      <c r="B43" s="188"/>
      <c r="C43" s="188"/>
      <c r="D43" s="188"/>
      <c r="E43" s="188"/>
      <c r="F43" s="189"/>
      <c r="H43" s="190"/>
      <c r="J43" s="348" t="s">
        <v>27</v>
      </c>
      <c r="K43" s="349"/>
      <c r="L43" s="349"/>
      <c r="M43" s="355" t="str">
        <f>IF('Resultatskj for signering'!I3="Rundering",H32,IF('Resultatskj for signering'!I3="Spor",H27,IF('Resultatskj for signering'!I3="Rapport",H42,"")))</f>
        <v/>
      </c>
      <c r="N43" s="356"/>
    </row>
    <row r="44" spans="1:14" ht="20.100000000000001" customHeight="1" thickBot="1">
      <c r="A44" s="191" t="s">
        <v>111</v>
      </c>
      <c r="B44" s="184"/>
      <c r="C44" s="364">
        <f>Registrering!E3</f>
        <v>0</v>
      </c>
      <c r="D44" s="364"/>
      <c r="E44" s="364"/>
      <c r="F44" s="364"/>
      <c r="G44" s="364"/>
      <c r="H44" s="364"/>
      <c r="J44" s="362" t="s">
        <v>25</v>
      </c>
      <c r="K44" s="307"/>
      <c r="L44" s="363"/>
      <c r="M44" s="351">
        <f>SUM(M42:N43)</f>
        <v>0</v>
      </c>
      <c r="N44" s="352"/>
    </row>
    <row r="45" spans="1:14" ht="20.100000000000001" customHeight="1">
      <c r="A45" s="191" t="s">
        <v>59</v>
      </c>
      <c r="B45" s="184"/>
      <c r="C45" s="364">
        <f>Registrering!E4</f>
        <v>0</v>
      </c>
      <c r="D45" s="364"/>
      <c r="E45" s="364"/>
      <c r="F45" s="364"/>
      <c r="G45" s="364"/>
      <c r="H45" s="364"/>
      <c r="J45" s="49" t="s">
        <v>28</v>
      </c>
      <c r="K45" s="360" t="s">
        <v>30</v>
      </c>
      <c r="L45" s="361"/>
      <c r="M45" s="14" t="s">
        <v>313</v>
      </c>
      <c r="N45" s="15" t="s">
        <v>29</v>
      </c>
    </row>
    <row r="46" spans="1:14" ht="30" thickBot="1">
      <c r="A46" s="191">
        <f>Registrering!C5</f>
        <v>0</v>
      </c>
      <c r="B46" s="185"/>
      <c r="C46" s="359" t="str">
        <f>Registrering!E5&amp;Registrering!E6&amp;Registrering!E7</f>
        <v/>
      </c>
      <c r="D46" s="359"/>
      <c r="E46" s="359"/>
      <c r="F46" s="359"/>
      <c r="G46" s="359"/>
      <c r="H46" s="359"/>
      <c r="J46" s="92" t="str">
        <f>IF(OR(M44&lt;M34,M43&lt;M35,M42&lt;M36,M44=""),"X","")</f>
        <v>X</v>
      </c>
      <c r="K46" s="357" t="str">
        <f>IF(AND(M44&gt;=M34,M43&gt;=M35,M42&gt;=M36,J46=""),"X","")</f>
        <v/>
      </c>
      <c r="L46" s="358"/>
      <c r="M46" s="93" t="str">
        <f>IF(AND(M44&gt;=520,M43&gt;=311.99,M42&gt;194.99,J46=""),"X","")</f>
        <v/>
      </c>
      <c r="N46" s="27" t="str">
        <f>'Resultatskj for signering'!A14</f>
        <v>-</v>
      </c>
    </row>
    <row r="47" spans="1:14">
      <c r="A47" s="186"/>
      <c r="B47" s="186"/>
      <c r="C47" s="346"/>
      <c r="D47" s="347"/>
      <c r="E47" s="347"/>
      <c r="F47" s="347"/>
      <c r="G47" s="347"/>
      <c r="H47" s="347"/>
      <c r="J47" s="350" t="s">
        <v>100</v>
      </c>
      <c r="K47" s="350"/>
      <c r="L47" s="350"/>
      <c r="M47" s="350"/>
      <c r="N47" s="350"/>
    </row>
  </sheetData>
  <mergeCells count="94">
    <mergeCell ref="J47:N47"/>
    <mergeCell ref="B41:E41"/>
    <mergeCell ref="J41:L41"/>
    <mergeCell ref="M41:N41"/>
    <mergeCell ref="M44:N44"/>
    <mergeCell ref="J42:L42"/>
    <mergeCell ref="M42:N42"/>
    <mergeCell ref="K45:L45"/>
    <mergeCell ref="M43:N43"/>
    <mergeCell ref="C44:H44"/>
    <mergeCell ref="C45:H45"/>
    <mergeCell ref="C46:H46"/>
    <mergeCell ref="C47:H47"/>
    <mergeCell ref="J44:L44"/>
    <mergeCell ref="J43:L43"/>
    <mergeCell ref="K46:L46"/>
    <mergeCell ref="I32:N32"/>
    <mergeCell ref="A32:E32"/>
    <mergeCell ref="A33:N33"/>
    <mergeCell ref="B30:E30"/>
    <mergeCell ref="B31:E31"/>
    <mergeCell ref="I31:N31"/>
    <mergeCell ref="I30:N30"/>
    <mergeCell ref="A28:N28"/>
    <mergeCell ref="B25:E25"/>
    <mergeCell ref="B26:E26"/>
    <mergeCell ref="A27:E27"/>
    <mergeCell ref="A29:E29"/>
    <mergeCell ref="I29:N29"/>
    <mergeCell ref="I26:N26"/>
    <mergeCell ref="B40:E40"/>
    <mergeCell ref="A42:E42"/>
    <mergeCell ref="J36:L36"/>
    <mergeCell ref="E36:H36"/>
    <mergeCell ref="J37:L37"/>
    <mergeCell ref="E37:H37"/>
    <mergeCell ref="A38:D38"/>
    <mergeCell ref="A39:E39"/>
    <mergeCell ref="J39:L39"/>
    <mergeCell ref="J38:L38"/>
    <mergeCell ref="E38:H38"/>
    <mergeCell ref="B18:E18"/>
    <mergeCell ref="B19:E19"/>
    <mergeCell ref="I19:N19"/>
    <mergeCell ref="I21:N21"/>
    <mergeCell ref="I18:N18"/>
    <mergeCell ref="I20:N20"/>
    <mergeCell ref="B20:E20"/>
    <mergeCell ref="B24:E24"/>
    <mergeCell ref="A21:E21"/>
    <mergeCell ref="A22:N22"/>
    <mergeCell ref="A23:E23"/>
    <mergeCell ref="I23:N23"/>
    <mergeCell ref="J34:L34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I24:N24"/>
    <mergeCell ref="I25:N25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C34:D34"/>
    <mergeCell ref="E34:H34"/>
    <mergeCell ref="I12:N12"/>
    <mergeCell ref="I17:N17"/>
    <mergeCell ref="B17:E17"/>
    <mergeCell ref="I4:J4"/>
    <mergeCell ref="I6:J6"/>
    <mergeCell ref="K6:N6"/>
    <mergeCell ref="B13:E13"/>
    <mergeCell ref="A6:B6"/>
    <mergeCell ref="C6:H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23</vt:i4>
      </vt:variant>
      <vt:variant>
        <vt:lpstr>Navngitte områder</vt:lpstr>
      </vt:variant>
      <vt:variant>
        <vt:i4>16</vt:i4>
      </vt:variant>
    </vt:vector>
  </HeadingPairs>
  <TitlesOfParts>
    <vt:vector size="39" baseType="lpstr">
      <vt:lpstr>Registrering</vt:lpstr>
      <vt:lpstr>Resultatskj for signering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Dommerliste</vt:lpstr>
      <vt:lpstr>Medlemsklubber</vt:lpstr>
      <vt:lpstr>Arrangørklubb</vt:lpstr>
      <vt:lpstr>Raser</vt:lpstr>
      <vt:lpstr>Karakterer</vt:lpstr>
      <vt:lpstr>Revisjon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'2'!Utskriftsområde</vt:lpstr>
      <vt:lpstr>'3'!Utskriftsområde</vt:lpstr>
      <vt:lpstr>'4'!Utskriftsområde</vt:lpstr>
      <vt:lpstr>'5'!Utskriftsområde</vt:lpstr>
      <vt:lpstr>'6'!Utskriftsområde</vt:lpstr>
      <vt:lpstr>'7'!Utskriftsområde</vt:lpstr>
      <vt:lpstr>'8'!Utskriftsområde</vt:lpstr>
      <vt:lpstr>'9'!Utskriftsområde</vt:lpstr>
      <vt:lpstr>'Resultatskj for signering'!Utskriftsområde</vt:lpstr>
    </vt:vector>
  </TitlesOfParts>
  <Company>Mascot Electronic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Hansen;Bjørnar Strand</dc:creator>
  <cp:lastModifiedBy>Anders Bakken</cp:lastModifiedBy>
  <cp:lastPrinted>2019-02-25T15:03:07Z</cp:lastPrinted>
  <dcterms:created xsi:type="dcterms:W3CDTF">1999-06-23T05:15:31Z</dcterms:created>
  <dcterms:modified xsi:type="dcterms:W3CDTF">2025-05-06T13:21:09Z</dcterms:modified>
</cp:coreProperties>
</file>